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rcngo.sharepoint.com/sites/RO05-KBL-AFG_EF-WS/Purchase Agreements/CO PAs/Purchase Agreements of 2024/1 ITB - 2024/ITB-AFG-HEA-018-2024 Supply and Delivery of Wooden Bed frames for silk-rearing/2 Solicitation Documents/"/>
    </mc:Choice>
  </mc:AlternateContent>
  <xr:revisionPtr revIDLastSave="2" documentId="13_ncr:1_{0F6B85C6-8839-49E4-A91C-274DBBC7B65B}" xr6:coauthVersionLast="47" xr6:coauthVersionMax="47" xr10:uidLastSave="{6C2A6FAC-8837-479C-A885-D76FABDC853B}"/>
  <bookViews>
    <workbookView xWindow="-108" yWindow="-108" windowWidth="23256" windowHeight="12456" tabRatio="720" xr2:uid="{00000000-000D-0000-FFFF-FFFF00000000}"/>
  </bookViews>
  <sheets>
    <sheet name="Annex F " sheetId="38" r:id="rId1"/>
    <sheet name="Detailed- BOQ" sheetId="28" state="hidden" r:id="rId2"/>
    <sheet name="Sheet1" sheetId="27" state="hidden" r:id="rId3"/>
  </sheets>
  <definedNames>
    <definedName name="_xlnm.Print_Area" localSheetId="1">'Detailed- BOQ'!$A$1:$J$25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38" l="1"/>
  <c r="F5" i="28"/>
  <c r="I30" i="28"/>
  <c r="F19" i="28"/>
  <c r="I29" i="28"/>
  <c r="C6" i="28"/>
  <c r="F6" i="28"/>
  <c r="F12" i="28"/>
  <c r="I28" i="28"/>
  <c r="F7" i="28"/>
  <c r="F13" i="28"/>
  <c r="F20" i="28"/>
  <c r="I27" i="28"/>
  <c r="I20" i="28"/>
  <c r="Q11" i="28"/>
  <c r="Q10" i="28"/>
  <c r="I13" i="28"/>
  <c r="I7" i="28"/>
  <c r="Q9" i="28"/>
  <c r="R9" i="28"/>
  <c r="F22" i="28"/>
  <c r="I22" i="28"/>
  <c r="F21" i="28"/>
  <c r="I21" i="28"/>
  <c r="F15" i="28"/>
  <c r="I15" i="28"/>
  <c r="F14" i="28"/>
  <c r="I12" i="28"/>
  <c r="F9" i="28"/>
  <c r="I9" i="28"/>
  <c r="F8" i="28"/>
  <c r="I8" i="28"/>
  <c r="I5" i="28"/>
  <c r="M8" i="28"/>
  <c r="I19" i="28"/>
  <c r="I18" i="28"/>
  <c r="H18" i="28"/>
  <c r="I6" i="28"/>
  <c r="I4" i="28"/>
  <c r="I14" i="28"/>
  <c r="I11" i="28"/>
  <c r="H11" i="28"/>
  <c r="I24" i="28"/>
  <c r="J24" i="28"/>
  <c r="H4" i="28"/>
  <c r="B9" i="27"/>
  <c r="D11" i="27"/>
  <c r="D10" i="27"/>
  <c r="L10" i="27"/>
  <c r="L11" i="27"/>
  <c r="M10" i="27"/>
  <c r="N10" i="27"/>
  <c r="L9" i="27"/>
  <c r="M9" i="27"/>
  <c r="N9" i="27"/>
  <c r="D7" i="27"/>
  <c r="C8" i="27"/>
  <c r="D8" i="27"/>
  <c r="D6" i="27"/>
</calcChain>
</file>

<file path=xl/sharedStrings.xml><?xml version="1.0" encoding="utf-8"?>
<sst xmlns="http://schemas.openxmlformats.org/spreadsheetml/2006/main" count="134" uniqueCount="81">
  <si>
    <t>Quantity</t>
  </si>
  <si>
    <t>Unit</t>
  </si>
  <si>
    <t>Remarks</t>
  </si>
  <si>
    <t>Bag</t>
  </si>
  <si>
    <t>stone</t>
  </si>
  <si>
    <t>cement</t>
  </si>
  <si>
    <t>gravel</t>
  </si>
  <si>
    <t>Stone massonry</t>
  </si>
  <si>
    <t>PCC</t>
  </si>
  <si>
    <t>Title</t>
  </si>
  <si>
    <t>No.</t>
  </si>
  <si>
    <t>Norm/ unit</t>
  </si>
  <si>
    <t>A*</t>
  </si>
  <si>
    <t>Item</t>
  </si>
  <si>
    <t>Unit cost</t>
  </si>
  <si>
    <t>Total cost</t>
  </si>
  <si>
    <t>Norm</t>
  </si>
  <si>
    <t>Afs</t>
  </si>
  <si>
    <t>A1</t>
  </si>
  <si>
    <r>
      <t>m</t>
    </r>
    <r>
      <rPr>
        <b/>
        <vertAlign val="superscript"/>
        <sz val="12"/>
        <rFont val="Arial"/>
        <family val="2"/>
      </rPr>
      <t>3</t>
    </r>
  </si>
  <si>
    <t>md</t>
  </si>
  <si>
    <t>A2</t>
  </si>
  <si>
    <t>Stone work with  Mortar (M250) 1:5</t>
  </si>
  <si>
    <r>
      <t>m</t>
    </r>
    <r>
      <rPr>
        <vertAlign val="superscript"/>
        <sz val="8"/>
        <rFont val="Arial"/>
        <family val="2"/>
      </rPr>
      <t>3</t>
    </r>
  </si>
  <si>
    <t>river Sandy Gravel (nakhoti) including transportation</t>
  </si>
  <si>
    <t xml:space="preserve">Cement </t>
  </si>
  <si>
    <t>Skilled labour on site</t>
  </si>
  <si>
    <t>Unskilled labour on site</t>
  </si>
  <si>
    <t>the stone will be crushed not rive or round shape, the mortar sand is well washed and the water is clean</t>
  </si>
  <si>
    <t>A3</t>
  </si>
  <si>
    <t>PCC (M,250)</t>
  </si>
  <si>
    <t>Sandy gravel</t>
  </si>
  <si>
    <t>Under the PCC a layer of sand is necessary, the cement is fresh, mixer should be used for placing concrete, at least 10 days curing</t>
  </si>
  <si>
    <t>At least 1.5 cm will be the thickness of plastering, the sand is clean and the cement is fresh, the proportion of mortar should be considered, at least 10 days curing</t>
  </si>
  <si>
    <t>Pointing with Mortar (M400) 1:3</t>
  </si>
  <si>
    <r>
      <t>m</t>
    </r>
    <r>
      <rPr>
        <b/>
        <vertAlign val="superscript"/>
        <sz val="12"/>
        <rFont val="Arial"/>
        <family val="2"/>
      </rPr>
      <t>2</t>
    </r>
  </si>
  <si>
    <t>fine Sane inclo\uding transportation</t>
  </si>
  <si>
    <t xml:space="preserve"> </t>
  </si>
  <si>
    <t>the pointing is plane pointing, the proportion of 1:3 should be considered</t>
  </si>
  <si>
    <t>Cement</t>
  </si>
  <si>
    <t>Detailed estimation</t>
  </si>
  <si>
    <t>Stone including transportation and measured in the wall</t>
  </si>
  <si>
    <t>bag</t>
  </si>
  <si>
    <t>Project total cost (A1+A2+A3)</t>
  </si>
  <si>
    <t>Summary</t>
  </si>
  <si>
    <t>River sandy gravel</t>
  </si>
  <si>
    <t>Cum</t>
  </si>
  <si>
    <t>Fine sand</t>
  </si>
  <si>
    <t>Stone</t>
  </si>
  <si>
    <t>No</t>
  </si>
  <si>
    <t>District</t>
  </si>
  <si>
    <t>Guzara</t>
  </si>
  <si>
    <t>Pushton Zarghon</t>
  </si>
  <si>
    <t>Injil</t>
  </si>
  <si>
    <t>Zenda-Jan</t>
  </si>
  <si>
    <t>Province</t>
  </si>
  <si>
    <t>Herat</t>
  </si>
  <si>
    <t xml:space="preserve">Signed by a duly authorized company representative:
</t>
  </si>
  <si>
    <t xml:space="preserve">Title:
</t>
  </si>
  <si>
    <t xml:space="preserve">Date:
</t>
  </si>
  <si>
    <t xml:space="preserve">Print Name:
</t>
  </si>
  <si>
    <t xml:space="preserve">Item </t>
  </si>
  <si>
    <t xml:space="preserve">Supply and delivery of wooden bed and frames  </t>
  </si>
  <si>
    <t xml:space="preserve">Total Number of beds and frames </t>
  </si>
  <si>
    <t xml:space="preserve">Required deliver date for distribution  </t>
  </si>
  <si>
    <t xml:space="preserve">Total Quantity required </t>
  </si>
  <si>
    <t xml:space="preserve">Stamp of company and sign
</t>
  </si>
  <si>
    <t>2nd Feb 2025</t>
  </si>
  <si>
    <t>3rd Feb 2025</t>
  </si>
  <si>
    <t>4th Feb 2025</t>
  </si>
  <si>
    <t>5th Feb 2025</t>
  </si>
  <si>
    <t>6th Feb 2025</t>
  </si>
  <si>
    <t>9th Feb 2025</t>
  </si>
  <si>
    <t>10th Feb 2025</t>
  </si>
  <si>
    <t>11th Feb 2025</t>
  </si>
  <si>
    <t>12th Feb 2025</t>
  </si>
  <si>
    <t>13th Feb 2025</t>
  </si>
  <si>
    <t>4th Mar 2025</t>
  </si>
  <si>
    <t>2nd Mar 2025</t>
  </si>
  <si>
    <t>Annex F
Delivery Schedule</t>
  </si>
  <si>
    <t xml:space="preserve">Suppliers offered quantity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</si>
</sst>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  <numFmt numFmtId="165" formatCode="_(* #,##0.0000_);_(* \(#,##0.0000\);_(* &quot;-&quot;_);_(@_)"/>
  </numFmts>
  <fonts count="14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u/>
      <sz val="16"/>
      <name val="Arial"/>
      <family val="2"/>
    </font>
    <font>
      <sz val="8"/>
      <name val="Arial"/>
      <family val="2"/>
    </font>
    <font>
      <b/>
      <vertAlign val="superscript"/>
      <sz val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2" fontId="1" fillId="0" borderId="7" xfId="0" applyNumberFormat="1" applyFont="1" applyBorder="1"/>
    <xf numFmtId="0" fontId="1" fillId="0" borderId="7" xfId="0" applyFont="1" applyBorder="1"/>
    <xf numFmtId="164" fontId="1" fillId="0" borderId="7" xfId="0" applyNumberFormat="1" applyFont="1" applyBorder="1"/>
    <xf numFmtId="0" fontId="1" fillId="0" borderId="7" xfId="0" applyFont="1" applyBorder="1" applyAlignment="1">
      <alignment horizontal="center" vertical="center"/>
    </xf>
    <xf numFmtId="41" fontId="1" fillId="0" borderId="7" xfId="0" applyNumberFormat="1" applyFont="1" applyBorder="1"/>
    <xf numFmtId="43" fontId="0" fillId="0" borderId="0" xfId="0" applyNumberFormat="1"/>
    <xf numFmtId="0" fontId="4" fillId="0" borderId="8" xfId="0" applyFont="1" applyBorder="1"/>
    <xf numFmtId="0" fontId="4" fillId="0" borderId="9" xfId="0" applyFont="1" applyBorder="1"/>
    <xf numFmtId="41" fontId="4" fillId="0" borderId="9" xfId="0" applyNumberFormat="1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" xfId="0" applyFont="1" applyBorder="1"/>
    <xf numFmtId="41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41" fontId="8" fillId="0" borderId="1" xfId="0" applyNumberFormat="1" applyFont="1" applyBorder="1"/>
    <xf numFmtId="0" fontId="4" fillId="0" borderId="12" xfId="0" applyFont="1" applyBorder="1"/>
    <xf numFmtId="0" fontId="4" fillId="0" borderId="13" xfId="0" applyFont="1" applyBorder="1"/>
    <xf numFmtId="0" fontId="0" fillId="0" borderId="13" xfId="0" applyBorder="1"/>
    <xf numFmtId="41" fontId="4" fillId="0" borderId="13" xfId="0" applyNumberFormat="1" applyFont="1" applyBorder="1"/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/>
    <xf numFmtId="0" fontId="4" fillId="0" borderId="9" xfId="0" applyFont="1" applyBorder="1" applyAlignment="1">
      <alignment horizontal="center" vertical="center"/>
    </xf>
    <xf numFmtId="164" fontId="4" fillId="0" borderId="1" xfId="0" applyNumberFormat="1" applyFont="1" applyBorder="1"/>
    <xf numFmtId="41" fontId="4" fillId="0" borderId="18" xfId="0" applyNumberFormat="1" applyFont="1" applyBorder="1"/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/>
    <xf numFmtId="41" fontId="1" fillId="0" borderId="18" xfId="0" applyNumberFormat="1" applyFont="1" applyBorder="1"/>
    <xf numFmtId="0" fontId="2" fillId="0" borderId="0" xfId="0" applyFont="1" applyAlignment="1">
      <alignment horizontal="left" wrapText="1"/>
    </xf>
    <xf numFmtId="41" fontId="4" fillId="0" borderId="0" xfId="0" applyNumberFormat="1" applyFont="1"/>
    <xf numFmtId="5" fontId="1" fillId="0" borderId="0" xfId="0" applyNumberFormat="1" applyFont="1"/>
    <xf numFmtId="41" fontId="1" fillId="0" borderId="0" xfId="0" applyNumberFormat="1" applyFont="1"/>
    <xf numFmtId="0" fontId="6" fillId="0" borderId="0" xfId="0" applyFont="1"/>
    <xf numFmtId="165" fontId="0" fillId="0" borderId="0" xfId="0" applyNumberFormat="1"/>
    <xf numFmtId="0" fontId="4" fillId="0" borderId="1" xfId="0" applyFont="1" applyBorder="1" applyAlignment="1">
      <alignment wrapText="1"/>
    </xf>
    <xf numFmtId="41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right"/>
    </xf>
    <xf numFmtId="15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" fontId="10" fillId="3" borderId="20" xfId="0" applyNumberFormat="1" applyFont="1" applyFill="1" applyBorder="1" applyAlignment="1">
      <alignment horizontal="right"/>
    </xf>
    <xf numFmtId="0" fontId="10" fillId="4" borderId="21" xfId="0" applyFont="1" applyFill="1" applyBorder="1" applyAlignment="1">
      <alignment horizontal="left" vertical="top"/>
    </xf>
    <xf numFmtId="0" fontId="10" fillId="4" borderId="0" xfId="0" applyFont="1" applyFill="1" applyAlignment="1">
      <alignment horizontal="left" vertical="top"/>
    </xf>
    <xf numFmtId="0" fontId="10" fillId="4" borderId="19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1" fontId="3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 2" xfId="1" xr:uid="{BA8C1A89-A9DF-4E6D-83FF-8B89DE2161F5}"/>
    <cellStyle name="Normal 7" xfId="2" xr:uid="{582A527F-BD9A-4931-9051-3A49590B136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72DBA-D742-45CE-B06F-913CA1D0F60B}">
  <dimension ref="A1:G20"/>
  <sheetViews>
    <sheetView showGridLines="0" tabSelected="1" topLeftCell="A10" zoomScaleNormal="100" zoomScaleSheetLayoutView="100" workbookViewId="0">
      <selection activeCell="G13" sqref="G13"/>
    </sheetView>
  </sheetViews>
  <sheetFormatPr defaultRowHeight="14.4" x14ac:dyDescent="0.3"/>
  <cols>
    <col min="1" max="1" width="5.109375" customWidth="1"/>
    <col min="2" max="2" width="26.6640625" bestFit="1" customWidth="1"/>
    <col min="3" max="3" width="11.6640625" customWidth="1"/>
    <col min="4" max="4" width="15" bestFit="1" customWidth="1"/>
    <col min="5" max="5" width="19.5546875" customWidth="1"/>
    <col min="6" max="6" width="22.77734375" bestFit="1" customWidth="1"/>
    <col min="7" max="7" width="13.5546875" customWidth="1"/>
  </cols>
  <sheetData>
    <row r="1" spans="1:7" ht="48" customHeight="1" x14ac:dyDescent="0.3">
      <c r="A1" s="70" t="s">
        <v>79</v>
      </c>
      <c r="B1" s="70"/>
      <c r="C1" s="70"/>
      <c r="D1" s="70"/>
      <c r="E1" s="70"/>
      <c r="F1" s="70"/>
      <c r="G1" s="70"/>
    </row>
    <row r="2" spans="1:7" ht="43.2" x14ac:dyDescent="0.3">
      <c r="A2" s="49" t="s">
        <v>49</v>
      </c>
      <c r="B2" s="49" t="s">
        <v>61</v>
      </c>
      <c r="C2" s="49" t="s">
        <v>55</v>
      </c>
      <c r="D2" s="49" t="s">
        <v>50</v>
      </c>
      <c r="E2" s="49" t="s">
        <v>64</v>
      </c>
      <c r="F2" s="49" t="s">
        <v>65</v>
      </c>
      <c r="G2" s="49" t="s">
        <v>80</v>
      </c>
    </row>
    <row r="3" spans="1:7" ht="28.8" x14ac:dyDescent="0.3">
      <c r="A3" s="45">
        <v>1</v>
      </c>
      <c r="B3" s="50" t="s">
        <v>62</v>
      </c>
      <c r="C3" s="45" t="s">
        <v>56</v>
      </c>
      <c r="D3" s="45" t="s">
        <v>53</v>
      </c>
      <c r="E3" s="47" t="s">
        <v>67</v>
      </c>
      <c r="F3" s="46">
        <v>472</v>
      </c>
      <c r="G3" s="45"/>
    </row>
    <row r="4" spans="1:7" ht="28.8" x14ac:dyDescent="0.3">
      <c r="A4" s="45">
        <v>2</v>
      </c>
      <c r="B4" s="50" t="s">
        <v>62</v>
      </c>
      <c r="C4" s="45" t="s">
        <v>56</v>
      </c>
      <c r="D4" s="45" t="s">
        <v>53</v>
      </c>
      <c r="E4" s="47" t="s">
        <v>68</v>
      </c>
      <c r="F4" s="46">
        <v>472</v>
      </c>
      <c r="G4" s="45"/>
    </row>
    <row r="5" spans="1:7" ht="28.8" x14ac:dyDescent="0.3">
      <c r="A5" s="45">
        <v>3</v>
      </c>
      <c r="B5" s="50" t="s">
        <v>62</v>
      </c>
      <c r="C5" s="45" t="s">
        <v>56</v>
      </c>
      <c r="D5" s="45" t="s">
        <v>53</v>
      </c>
      <c r="E5" s="47" t="s">
        <v>69</v>
      </c>
      <c r="F5" s="46">
        <v>472</v>
      </c>
      <c r="G5" s="45"/>
    </row>
    <row r="6" spans="1:7" ht="28.8" x14ac:dyDescent="0.3">
      <c r="A6" s="45">
        <v>4</v>
      </c>
      <c r="B6" s="50" t="s">
        <v>62</v>
      </c>
      <c r="C6" s="45" t="s">
        <v>56</v>
      </c>
      <c r="D6" s="45" t="s">
        <v>53</v>
      </c>
      <c r="E6" s="47" t="s">
        <v>70</v>
      </c>
      <c r="F6" s="46">
        <v>474</v>
      </c>
      <c r="G6" s="45"/>
    </row>
    <row r="7" spans="1:7" ht="28.8" x14ac:dyDescent="0.3">
      <c r="A7" s="45">
        <v>5</v>
      </c>
      <c r="B7" s="50" t="s">
        <v>62</v>
      </c>
      <c r="C7" s="45" t="s">
        <v>56</v>
      </c>
      <c r="D7" s="45" t="s">
        <v>53</v>
      </c>
      <c r="E7" s="47" t="s">
        <v>71</v>
      </c>
      <c r="F7" s="46">
        <v>474</v>
      </c>
      <c r="G7" s="45"/>
    </row>
    <row r="8" spans="1:7" ht="28.8" x14ac:dyDescent="0.3">
      <c r="A8" s="45">
        <v>6</v>
      </c>
      <c r="B8" s="50" t="s">
        <v>62</v>
      </c>
      <c r="C8" s="45" t="s">
        <v>56</v>
      </c>
      <c r="D8" s="45" t="s">
        <v>54</v>
      </c>
      <c r="E8" s="47" t="s">
        <v>72</v>
      </c>
      <c r="F8" s="46">
        <v>713</v>
      </c>
      <c r="G8" s="45"/>
    </row>
    <row r="9" spans="1:7" ht="28.8" x14ac:dyDescent="0.3">
      <c r="A9" s="45">
        <v>7</v>
      </c>
      <c r="B9" s="50" t="s">
        <v>62</v>
      </c>
      <c r="C9" s="45" t="s">
        <v>56</v>
      </c>
      <c r="D9" s="45" t="s">
        <v>54</v>
      </c>
      <c r="E9" s="47" t="s">
        <v>73</v>
      </c>
      <c r="F9" s="46">
        <v>713</v>
      </c>
      <c r="G9" s="45"/>
    </row>
    <row r="10" spans="1:7" ht="28.8" x14ac:dyDescent="0.3">
      <c r="A10" s="45">
        <v>8</v>
      </c>
      <c r="B10" s="50" t="s">
        <v>62</v>
      </c>
      <c r="C10" s="45" t="s">
        <v>56</v>
      </c>
      <c r="D10" s="45" t="s">
        <v>54</v>
      </c>
      <c r="E10" s="47" t="s">
        <v>74</v>
      </c>
      <c r="F10" s="46">
        <v>713</v>
      </c>
      <c r="G10" s="45"/>
    </row>
    <row r="11" spans="1:7" ht="28.8" x14ac:dyDescent="0.3">
      <c r="A11" s="45">
        <v>9</v>
      </c>
      <c r="B11" s="50" t="s">
        <v>62</v>
      </c>
      <c r="C11" s="45" t="s">
        <v>56</v>
      </c>
      <c r="D11" s="45" t="s">
        <v>54</v>
      </c>
      <c r="E11" s="47" t="s">
        <v>75</v>
      </c>
      <c r="F11" s="46">
        <v>713</v>
      </c>
      <c r="G11" s="45"/>
    </row>
    <row r="12" spans="1:7" ht="28.8" x14ac:dyDescent="0.3">
      <c r="A12" s="45">
        <v>10</v>
      </c>
      <c r="B12" s="50" t="s">
        <v>62</v>
      </c>
      <c r="C12" s="45" t="s">
        <v>56</v>
      </c>
      <c r="D12" s="45" t="s">
        <v>54</v>
      </c>
      <c r="E12" s="47" t="s">
        <v>76</v>
      </c>
      <c r="F12" s="46">
        <v>716</v>
      </c>
      <c r="G12" s="45"/>
    </row>
    <row r="13" spans="1:7" ht="28.8" x14ac:dyDescent="0.3">
      <c r="A13" s="45">
        <v>11</v>
      </c>
      <c r="B13" s="50" t="s">
        <v>62</v>
      </c>
      <c r="C13" s="45" t="s">
        <v>56</v>
      </c>
      <c r="D13" s="45" t="s">
        <v>52</v>
      </c>
      <c r="E13" s="47" t="s">
        <v>78</v>
      </c>
      <c r="F13" s="46">
        <v>55</v>
      </c>
      <c r="G13" s="45"/>
    </row>
    <row r="14" spans="1:7" ht="28.8" x14ac:dyDescent="0.3">
      <c r="A14" s="45">
        <v>12</v>
      </c>
      <c r="B14" s="50" t="s">
        <v>62</v>
      </c>
      <c r="C14" s="45" t="s">
        <v>56</v>
      </c>
      <c r="D14" s="45" t="s">
        <v>51</v>
      </c>
      <c r="E14" s="47" t="s">
        <v>77</v>
      </c>
      <c r="F14" s="48">
        <v>13</v>
      </c>
      <c r="G14" s="45"/>
    </row>
    <row r="15" spans="1:7" x14ac:dyDescent="0.3">
      <c r="A15" s="52" t="s">
        <v>63</v>
      </c>
      <c r="B15" s="53"/>
      <c r="C15" s="53"/>
      <c r="D15" s="53"/>
      <c r="E15" s="54"/>
      <c r="F15" s="51">
        <f>SUM(F3:F14)</f>
        <v>6000</v>
      </c>
    </row>
    <row r="16" spans="1:7" ht="39" customHeight="1" x14ac:dyDescent="0.3">
      <c r="A16" s="55" t="s">
        <v>57</v>
      </c>
      <c r="B16" s="55"/>
      <c r="C16" s="55"/>
      <c r="D16" s="55"/>
      <c r="E16" s="55"/>
      <c r="F16" s="55"/>
      <c r="G16" s="55"/>
    </row>
    <row r="17" spans="1:7" ht="34.200000000000003" customHeight="1" x14ac:dyDescent="0.3">
      <c r="A17" s="57" t="s">
        <v>58</v>
      </c>
      <c r="B17" s="57"/>
      <c r="C17" s="57"/>
      <c r="D17" s="57"/>
      <c r="E17" s="56"/>
      <c r="F17" s="56"/>
      <c r="G17" s="56"/>
    </row>
    <row r="18" spans="1:7" ht="29.4" customHeight="1" x14ac:dyDescent="0.3">
      <c r="A18" s="57" t="s">
        <v>59</v>
      </c>
      <c r="B18" s="57"/>
      <c r="C18" s="57"/>
      <c r="D18" s="57"/>
      <c r="E18" s="56"/>
      <c r="F18" s="56"/>
      <c r="G18" s="56"/>
    </row>
    <row r="19" spans="1:7" ht="32.4" customHeight="1" x14ac:dyDescent="0.3">
      <c r="A19" s="57" t="s">
        <v>60</v>
      </c>
      <c r="B19" s="57"/>
      <c r="C19" s="57"/>
      <c r="D19" s="57"/>
      <c r="E19" s="56"/>
      <c r="F19" s="56"/>
      <c r="G19" s="56"/>
    </row>
    <row r="20" spans="1:7" ht="36.6" customHeight="1" x14ac:dyDescent="0.3">
      <c r="A20" s="57" t="s">
        <v>66</v>
      </c>
      <c r="B20" s="57"/>
      <c r="C20" s="57"/>
      <c r="D20" s="57"/>
      <c r="E20" s="56"/>
      <c r="F20" s="56"/>
      <c r="G20" s="56"/>
    </row>
  </sheetData>
  <protectedRanges>
    <protectedRange sqref="F16:F20" name="Område1_1"/>
  </protectedRanges>
  <mergeCells count="11">
    <mergeCell ref="A1:G1"/>
    <mergeCell ref="E20:G20"/>
    <mergeCell ref="A17:D17"/>
    <mergeCell ref="A18:D18"/>
    <mergeCell ref="A19:D19"/>
    <mergeCell ref="A20:D20"/>
    <mergeCell ref="A15:E15"/>
    <mergeCell ref="A16:G16"/>
    <mergeCell ref="E17:G17"/>
    <mergeCell ref="E18:G18"/>
    <mergeCell ref="E19:G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zoomScale="85" zoomScaleNormal="85" workbookViewId="0">
      <selection activeCell="E38" sqref="E38"/>
    </sheetView>
  </sheetViews>
  <sheetFormatPr defaultRowHeight="14.4" x14ac:dyDescent="0.3"/>
  <cols>
    <col min="1" max="1" width="5" customWidth="1"/>
    <col min="2" max="2" width="7.21875" customWidth="1"/>
    <col min="3" max="3" width="5.77734375" customWidth="1"/>
    <col min="4" max="4" width="4.44140625" customWidth="1"/>
    <col min="5" max="5" width="38" customWidth="1"/>
    <col min="6" max="6" width="12.21875" bestFit="1" customWidth="1"/>
    <col min="7" max="7" width="5.21875" style="1" customWidth="1"/>
    <col min="8" max="8" width="9.21875" bestFit="1" customWidth="1"/>
    <col min="9" max="9" width="15.21875" bestFit="1" customWidth="1"/>
    <col min="10" max="10" width="17.21875" customWidth="1"/>
    <col min="13" max="14" width="10.5546875" bestFit="1" customWidth="1"/>
  </cols>
  <sheetData>
    <row r="1" spans="1:18" ht="21.6" thickBot="1" x14ac:dyDescent="0.45">
      <c r="A1" s="61" t="s">
        <v>40</v>
      </c>
      <c r="B1" s="61"/>
      <c r="C1" s="61"/>
      <c r="D1" s="61"/>
      <c r="E1" s="61"/>
      <c r="F1" s="61"/>
      <c r="G1" s="61"/>
      <c r="H1" s="61"/>
      <c r="I1" s="61"/>
      <c r="J1" s="61"/>
    </row>
    <row r="2" spans="1:18" x14ac:dyDescent="0.3">
      <c r="A2" s="62" t="s">
        <v>9</v>
      </c>
      <c r="B2" s="62" t="s">
        <v>10</v>
      </c>
      <c r="C2" s="64" t="s">
        <v>11</v>
      </c>
      <c r="D2" s="4" t="s">
        <v>12</v>
      </c>
      <c r="E2" s="62" t="s">
        <v>13</v>
      </c>
      <c r="F2" s="62" t="s">
        <v>0</v>
      </c>
      <c r="G2" s="66" t="s">
        <v>1</v>
      </c>
      <c r="H2" s="5" t="s">
        <v>14</v>
      </c>
      <c r="I2" s="5" t="s">
        <v>15</v>
      </c>
      <c r="J2" s="68" t="s">
        <v>2</v>
      </c>
    </row>
    <row r="3" spans="1:18" ht="27" thickBot="1" x14ac:dyDescent="0.35">
      <c r="A3" s="63"/>
      <c r="B3" s="63"/>
      <c r="C3" s="65"/>
      <c r="D3" s="6" t="s">
        <v>16</v>
      </c>
      <c r="E3" s="63"/>
      <c r="F3" s="63"/>
      <c r="G3" s="67"/>
      <c r="H3" s="7" t="s">
        <v>17</v>
      </c>
      <c r="I3" s="7" t="s">
        <v>17</v>
      </c>
      <c r="J3" s="69"/>
    </row>
    <row r="4" spans="1:18" ht="18" x14ac:dyDescent="0.3">
      <c r="A4" s="8" t="s">
        <v>18</v>
      </c>
      <c r="B4" s="9">
        <v>1</v>
      </c>
      <c r="C4" s="10"/>
      <c r="D4" s="10"/>
      <c r="E4" s="10" t="s">
        <v>22</v>
      </c>
      <c r="F4" s="11">
        <v>7200</v>
      </c>
      <c r="G4" s="12" t="s">
        <v>19</v>
      </c>
      <c r="H4" s="13">
        <f>I4/F4</f>
        <v>1174.5825</v>
      </c>
      <c r="I4" s="13">
        <f>(I5+I6+I7+I8+I9)</f>
        <v>8456994</v>
      </c>
      <c r="J4" s="13"/>
    </row>
    <row r="5" spans="1:18" x14ac:dyDescent="0.3">
      <c r="A5" s="19"/>
      <c r="B5" s="20">
        <v>2.0099999999999998</v>
      </c>
      <c r="C5" s="20">
        <v>1</v>
      </c>
      <c r="D5" s="20"/>
      <c r="E5" s="42" t="s">
        <v>41</v>
      </c>
      <c r="F5" s="21">
        <f>(C5*F4)</f>
        <v>7200</v>
      </c>
      <c r="G5" s="22" t="s">
        <v>23</v>
      </c>
      <c r="H5" s="21">
        <v>910</v>
      </c>
      <c r="I5" s="21">
        <f t="shared" ref="I5:I9" si="0">F5*H5</f>
        <v>6552000</v>
      </c>
      <c r="J5" s="20"/>
    </row>
    <row r="6" spans="1:18" x14ac:dyDescent="0.3">
      <c r="A6" s="19"/>
      <c r="B6" s="20">
        <v>2.02</v>
      </c>
      <c r="C6" s="20">
        <f>0.35*1.11</f>
        <v>0.38850000000000001</v>
      </c>
      <c r="D6" s="20"/>
      <c r="E6" s="20" t="s">
        <v>24</v>
      </c>
      <c r="F6" s="23">
        <f>(C6*F4)</f>
        <v>2797.2000000000003</v>
      </c>
      <c r="G6" s="22" t="s">
        <v>23</v>
      </c>
      <c r="H6" s="21">
        <v>645</v>
      </c>
      <c r="I6" s="21">
        <f t="shared" si="0"/>
        <v>1804194.0000000002</v>
      </c>
      <c r="J6" s="20"/>
    </row>
    <row r="7" spans="1:18" x14ac:dyDescent="0.3">
      <c r="A7" s="19"/>
      <c r="B7" s="20">
        <v>2.0299999999999998</v>
      </c>
      <c r="C7" s="20">
        <v>87.5</v>
      </c>
      <c r="D7" s="20"/>
      <c r="E7" s="20" t="s">
        <v>25</v>
      </c>
      <c r="F7" s="21">
        <f>(C7*F4)/50</f>
        <v>12600</v>
      </c>
      <c r="G7" s="22" t="s">
        <v>42</v>
      </c>
      <c r="H7" s="21">
        <v>8</v>
      </c>
      <c r="I7" s="21">
        <f t="shared" si="0"/>
        <v>100800</v>
      </c>
      <c r="J7" s="20"/>
    </row>
    <row r="8" spans="1:18" x14ac:dyDescent="0.3">
      <c r="A8" s="19"/>
      <c r="B8" s="20">
        <v>2.04</v>
      </c>
      <c r="C8" s="20">
        <v>0.8</v>
      </c>
      <c r="D8" s="20"/>
      <c r="E8" s="20" t="s">
        <v>26</v>
      </c>
      <c r="F8" s="21">
        <f>(F4*C8)</f>
        <v>5760</v>
      </c>
      <c r="G8" s="22" t="s">
        <v>20</v>
      </c>
      <c r="H8" s="21">
        <v>0</v>
      </c>
      <c r="I8" s="21">
        <f t="shared" si="0"/>
        <v>0</v>
      </c>
      <c r="J8" s="20"/>
      <c r="M8" s="14">
        <f>F8/26</f>
        <v>221.53846153846155</v>
      </c>
    </row>
    <row r="9" spans="1:18" x14ac:dyDescent="0.3">
      <c r="A9" s="24"/>
      <c r="B9" s="20">
        <v>2.0499999999999998</v>
      </c>
      <c r="C9" s="20">
        <v>1.5</v>
      </c>
      <c r="D9" s="20"/>
      <c r="E9" s="20" t="s">
        <v>27</v>
      </c>
      <c r="F9" s="21">
        <f>(F4*C9)</f>
        <v>10800</v>
      </c>
      <c r="G9" s="22" t="s">
        <v>20</v>
      </c>
      <c r="H9" s="21">
        <v>0</v>
      </c>
      <c r="I9" s="21">
        <f t="shared" si="0"/>
        <v>0</v>
      </c>
      <c r="J9" s="20"/>
      <c r="Q9">
        <f>600*1.2*1</f>
        <v>720</v>
      </c>
      <c r="R9">
        <f>Q9*10</f>
        <v>7200</v>
      </c>
    </row>
    <row r="10" spans="1:18" ht="15" thickBot="1" x14ac:dyDescent="0.35">
      <c r="A10" s="15" t="s">
        <v>28</v>
      </c>
      <c r="B10" s="16"/>
      <c r="C10" s="25"/>
      <c r="D10" s="25"/>
      <c r="E10" s="26"/>
      <c r="F10" s="27"/>
      <c r="G10" s="28"/>
      <c r="H10" s="27"/>
      <c r="I10" s="27"/>
      <c r="J10" s="29"/>
      <c r="Q10">
        <f>2.2*0.05*600*10</f>
        <v>660.00000000000011</v>
      </c>
    </row>
    <row r="11" spans="1:18" ht="18" x14ac:dyDescent="0.3">
      <c r="A11" s="8" t="s">
        <v>21</v>
      </c>
      <c r="B11" s="9">
        <v>2</v>
      </c>
      <c r="C11" s="10"/>
      <c r="D11" s="10"/>
      <c r="E11" s="10" t="s">
        <v>30</v>
      </c>
      <c r="F11" s="11">
        <v>620</v>
      </c>
      <c r="G11" s="12" t="s">
        <v>19</v>
      </c>
      <c r="H11" s="13">
        <f>(I11/F11)</f>
        <v>2622.4</v>
      </c>
      <c r="I11" s="13">
        <f>SUM(I12:I15)</f>
        <v>1625888</v>
      </c>
      <c r="J11" s="13"/>
      <c r="Q11">
        <f>2*6000</f>
        <v>12000</v>
      </c>
    </row>
    <row r="12" spans="1:18" x14ac:dyDescent="0.3">
      <c r="A12" s="19"/>
      <c r="B12" s="20">
        <v>3.01</v>
      </c>
      <c r="C12" s="20">
        <v>1.1000000000000001</v>
      </c>
      <c r="D12" s="20"/>
      <c r="E12" s="20" t="s">
        <v>31</v>
      </c>
      <c r="F12" s="21">
        <f>F11*C12</f>
        <v>682</v>
      </c>
      <c r="G12" s="22" t="s">
        <v>23</v>
      </c>
      <c r="H12" s="21">
        <v>645</v>
      </c>
      <c r="I12" s="21">
        <f>F12*H12</f>
        <v>439890</v>
      </c>
      <c r="J12" s="20"/>
    </row>
    <row r="13" spans="1:18" x14ac:dyDescent="0.3">
      <c r="A13" s="19"/>
      <c r="B13" s="20">
        <v>3.02</v>
      </c>
      <c r="C13" s="20">
        <v>280</v>
      </c>
      <c r="D13" s="20"/>
      <c r="E13" s="20" t="s">
        <v>25</v>
      </c>
      <c r="F13" s="21">
        <f>(C13*F11)/50</f>
        <v>3472</v>
      </c>
      <c r="G13" s="22" t="s">
        <v>42</v>
      </c>
      <c r="H13" s="21">
        <v>8</v>
      </c>
      <c r="I13" s="21">
        <f>F13*H13</f>
        <v>27776</v>
      </c>
      <c r="J13" s="20"/>
    </row>
    <row r="14" spans="1:18" x14ac:dyDescent="0.3">
      <c r="A14" s="19"/>
      <c r="B14" s="20">
        <v>3.03</v>
      </c>
      <c r="C14" s="20">
        <v>0.65</v>
      </c>
      <c r="D14" s="20"/>
      <c r="E14" s="20" t="s">
        <v>26</v>
      </c>
      <c r="F14" s="21">
        <f>(C14*F11)</f>
        <v>403</v>
      </c>
      <c r="G14" s="22" t="s">
        <v>20</v>
      </c>
      <c r="H14" s="21">
        <v>849</v>
      </c>
      <c r="I14" s="21">
        <f>F14*H14</f>
        <v>342147</v>
      </c>
      <c r="J14" s="20"/>
    </row>
    <row r="15" spans="1:18" x14ac:dyDescent="0.3">
      <c r="A15" s="19"/>
      <c r="B15" s="20">
        <v>3.04</v>
      </c>
      <c r="C15" s="20">
        <v>3.25</v>
      </c>
      <c r="D15" s="20"/>
      <c r="E15" s="20" t="s">
        <v>27</v>
      </c>
      <c r="F15" s="21">
        <f>(C15*F11)</f>
        <v>2015</v>
      </c>
      <c r="G15" s="22" t="s">
        <v>20</v>
      </c>
      <c r="H15" s="21">
        <v>405</v>
      </c>
      <c r="I15" s="21">
        <f>F15*H15</f>
        <v>816075</v>
      </c>
      <c r="J15" s="20"/>
    </row>
    <row r="16" spans="1:18" ht="15" thickBot="1" x14ac:dyDescent="0.35">
      <c r="A16" s="15" t="s">
        <v>32</v>
      </c>
      <c r="B16" s="16"/>
      <c r="C16" s="16"/>
      <c r="D16" s="16"/>
      <c r="E16" s="16"/>
      <c r="F16" s="17"/>
      <c r="G16" s="30"/>
      <c r="H16" s="17"/>
      <c r="I16" s="17"/>
      <c r="J16" s="18"/>
    </row>
    <row r="17" spans="1:13" ht="15" thickBot="1" x14ac:dyDescent="0.35">
      <c r="A17" s="15" t="s">
        <v>33</v>
      </c>
      <c r="B17" s="16"/>
      <c r="C17" s="16"/>
      <c r="D17" s="16"/>
      <c r="E17" s="16"/>
      <c r="F17" s="17"/>
      <c r="G17" s="30"/>
      <c r="H17" s="17"/>
      <c r="I17" s="17"/>
      <c r="J17" s="18"/>
    </row>
    <row r="18" spans="1:13" ht="18" x14ac:dyDescent="0.3">
      <c r="A18" s="8" t="s">
        <v>29</v>
      </c>
      <c r="B18" s="9">
        <v>3</v>
      </c>
      <c r="C18" s="10"/>
      <c r="D18" s="10"/>
      <c r="E18" s="10" t="s">
        <v>34</v>
      </c>
      <c r="F18" s="13">
        <v>12000</v>
      </c>
      <c r="G18" s="12" t="s">
        <v>35</v>
      </c>
      <c r="H18" s="13">
        <f>(I18/F18)</f>
        <v>15.475</v>
      </c>
      <c r="I18" s="13">
        <f>SUM(I19:I22)</f>
        <v>185700</v>
      </c>
      <c r="J18" s="13"/>
    </row>
    <row r="19" spans="1:13" x14ac:dyDescent="0.3">
      <c r="A19" s="19"/>
      <c r="B19" s="20">
        <v>4.01</v>
      </c>
      <c r="C19" s="20">
        <v>2.3E-2</v>
      </c>
      <c r="D19" s="20"/>
      <c r="E19" s="20" t="s">
        <v>36</v>
      </c>
      <c r="F19" s="31">
        <f>(C19*F18)</f>
        <v>276</v>
      </c>
      <c r="G19" s="22" t="s">
        <v>23</v>
      </c>
      <c r="H19" s="21">
        <v>645</v>
      </c>
      <c r="I19" s="21">
        <f>F19*H19</f>
        <v>178020</v>
      </c>
      <c r="J19" s="20"/>
      <c r="M19" t="s">
        <v>37</v>
      </c>
    </row>
    <row r="20" spans="1:13" x14ac:dyDescent="0.3">
      <c r="A20" s="19"/>
      <c r="B20" s="20">
        <v>4.0199999999999996</v>
      </c>
      <c r="C20" s="20">
        <v>4</v>
      </c>
      <c r="D20" s="20"/>
      <c r="E20" s="20" t="s">
        <v>25</v>
      </c>
      <c r="F20" s="21">
        <f>F18*C20/50</f>
        <v>960</v>
      </c>
      <c r="G20" s="22" t="s">
        <v>42</v>
      </c>
      <c r="H20" s="21">
        <v>8</v>
      </c>
      <c r="I20" s="21">
        <f>F20*H20</f>
        <v>7680</v>
      </c>
      <c r="J20" s="20"/>
    </row>
    <row r="21" spans="1:13" x14ac:dyDescent="0.3">
      <c r="A21" s="19"/>
      <c r="B21" s="20">
        <v>4.03</v>
      </c>
      <c r="C21" s="20">
        <v>0.17</v>
      </c>
      <c r="D21" s="20"/>
      <c r="E21" s="20" t="s">
        <v>26</v>
      </c>
      <c r="F21" s="21">
        <f>F18*C21</f>
        <v>2040.0000000000002</v>
      </c>
      <c r="G21" s="22" t="s">
        <v>20</v>
      </c>
      <c r="H21" s="21">
        <v>0</v>
      </c>
      <c r="I21" s="21">
        <f>F21*H21</f>
        <v>0</v>
      </c>
      <c r="J21" s="20"/>
    </row>
    <row r="22" spans="1:13" x14ac:dyDescent="0.3">
      <c r="A22" s="19"/>
      <c r="B22" s="20">
        <v>4.04</v>
      </c>
      <c r="C22" s="20">
        <v>0.05</v>
      </c>
      <c r="D22" s="20"/>
      <c r="E22" s="20" t="s">
        <v>27</v>
      </c>
      <c r="F22" s="21">
        <f>F18*C22</f>
        <v>600</v>
      </c>
      <c r="G22" s="22" t="s">
        <v>20</v>
      </c>
      <c r="H22" s="21">
        <v>0</v>
      </c>
      <c r="I22" s="21">
        <f>F22*H22</f>
        <v>0</v>
      </c>
      <c r="J22" s="20"/>
    </row>
    <row r="23" spans="1:13" ht="15" thickBot="1" x14ac:dyDescent="0.35">
      <c r="A23" s="15" t="s">
        <v>38</v>
      </c>
      <c r="B23" s="16"/>
      <c r="C23" s="16"/>
      <c r="D23" s="16"/>
      <c r="E23" s="16"/>
      <c r="F23" s="17"/>
      <c r="G23" s="30"/>
      <c r="H23" s="17"/>
      <c r="I23" s="17"/>
      <c r="J23" s="18"/>
    </row>
    <row r="24" spans="1:13" ht="16.2" thickBot="1" x14ac:dyDescent="0.35">
      <c r="A24" s="58" t="s">
        <v>43</v>
      </c>
      <c r="B24" s="59"/>
      <c r="C24" s="59"/>
      <c r="D24" s="59"/>
      <c r="E24" s="60"/>
      <c r="F24" s="32"/>
      <c r="G24" s="33"/>
      <c r="H24" s="34"/>
      <c r="I24" s="35">
        <f>I4+I11+I18</f>
        <v>10268582</v>
      </c>
      <c r="J24" s="35">
        <f>I24/78</f>
        <v>131648.48717948719</v>
      </c>
    </row>
    <row r="25" spans="1:13" ht="15.6" x14ac:dyDescent="0.3">
      <c r="A25" s="36"/>
      <c r="B25" s="36"/>
      <c r="C25" s="36"/>
      <c r="D25" s="36"/>
      <c r="E25" s="36"/>
      <c r="F25" s="37"/>
      <c r="G25" s="3"/>
      <c r="H25" s="2"/>
      <c r="I25" s="38" t="s">
        <v>37</v>
      </c>
      <c r="J25" s="39"/>
    </row>
    <row r="26" spans="1:13" x14ac:dyDescent="0.3">
      <c r="A26" t="s">
        <v>44</v>
      </c>
      <c r="E26" s="40"/>
      <c r="F26" s="41"/>
    </row>
    <row r="27" spans="1:13" x14ac:dyDescent="0.3">
      <c r="E27" t="s">
        <v>39</v>
      </c>
      <c r="F27" s="41" t="s">
        <v>3</v>
      </c>
      <c r="I27" s="43">
        <f>F7+F13+F20</f>
        <v>17032</v>
      </c>
    </row>
    <row r="28" spans="1:13" x14ac:dyDescent="0.3">
      <c r="E28" t="s">
        <v>45</v>
      </c>
      <c r="F28" s="41" t="s">
        <v>46</v>
      </c>
      <c r="I28" s="43">
        <f>F6+F12</f>
        <v>3479.2000000000003</v>
      </c>
    </row>
    <row r="29" spans="1:13" x14ac:dyDescent="0.3">
      <c r="E29" s="40" t="s">
        <v>47</v>
      </c>
      <c r="F29" s="41" t="s">
        <v>46</v>
      </c>
      <c r="I29" s="44">
        <f>F19</f>
        <v>276</v>
      </c>
    </row>
    <row r="30" spans="1:13" x14ac:dyDescent="0.3">
      <c r="E30" s="40" t="s">
        <v>48</v>
      </c>
      <c r="F30" s="41" t="s">
        <v>46</v>
      </c>
      <c r="I30" s="43">
        <f>F5</f>
        <v>7200</v>
      </c>
    </row>
  </sheetData>
  <mergeCells count="9">
    <mergeCell ref="A24:E24"/>
    <mergeCell ref="A1:J1"/>
    <mergeCell ref="A2:A3"/>
    <mergeCell ref="B2:B3"/>
    <mergeCell ref="C2:C3"/>
    <mergeCell ref="E2:E3"/>
    <mergeCell ref="F2:F3"/>
    <mergeCell ref="G2:G3"/>
    <mergeCell ref="J2:J3"/>
  </mergeCells>
  <pageMargins left="0" right="0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N11"/>
  <sheetViews>
    <sheetView workbookViewId="0">
      <selection activeCell="D12" sqref="D12"/>
    </sheetView>
  </sheetViews>
  <sheetFormatPr defaultRowHeight="14.4" x14ac:dyDescent="0.3"/>
  <cols>
    <col min="1" max="1" width="20.5546875" customWidth="1"/>
  </cols>
  <sheetData>
    <row r="5" spans="1:14" x14ac:dyDescent="0.3">
      <c r="A5" t="s">
        <v>7</v>
      </c>
      <c r="B5">
        <v>5000</v>
      </c>
    </row>
    <row r="6" spans="1:14" x14ac:dyDescent="0.3">
      <c r="B6" t="s">
        <v>4</v>
      </c>
      <c r="C6">
        <v>1</v>
      </c>
      <c r="D6">
        <f>B$5*C6</f>
        <v>5000</v>
      </c>
    </row>
    <row r="7" spans="1:14" x14ac:dyDescent="0.3">
      <c r="B7" t="s">
        <v>5</v>
      </c>
      <c r="C7">
        <v>1.3</v>
      </c>
      <c r="D7">
        <f t="shared" ref="D7:D8" si="0">B$5*C7</f>
        <v>6500</v>
      </c>
    </row>
    <row r="8" spans="1:14" x14ac:dyDescent="0.3">
      <c r="B8" t="s">
        <v>6</v>
      </c>
      <c r="C8">
        <f>0.3*1.52</f>
        <v>0.45599999999999996</v>
      </c>
      <c r="D8">
        <f t="shared" si="0"/>
        <v>2280</v>
      </c>
    </row>
    <row r="9" spans="1:14" x14ac:dyDescent="0.3">
      <c r="A9" t="s">
        <v>8</v>
      </c>
      <c r="B9">
        <f>600*2*0.1</f>
        <v>120</v>
      </c>
      <c r="L9">
        <f>(0.35*1.52)/5</f>
        <v>0.10639999999999998</v>
      </c>
      <c r="M9">
        <f>L9*4</f>
        <v>0.42559999999999992</v>
      </c>
      <c r="N9">
        <f>M9*1.05</f>
        <v>0.44687999999999994</v>
      </c>
    </row>
    <row r="10" spans="1:14" x14ac:dyDescent="0.3">
      <c r="B10" t="s">
        <v>6</v>
      </c>
      <c r="C10">
        <v>1.37</v>
      </c>
      <c r="D10">
        <f>C10*B9</f>
        <v>164.4</v>
      </c>
      <c r="L10">
        <f>(1.52)/7</f>
        <v>0.21714285714285714</v>
      </c>
      <c r="M10">
        <f>L10*6</f>
        <v>1.3028571428571429</v>
      </c>
      <c r="N10">
        <f>M10*1.05</f>
        <v>1.3680000000000001</v>
      </c>
    </row>
    <row r="11" spans="1:14" x14ac:dyDescent="0.3">
      <c r="B11" t="s">
        <v>5</v>
      </c>
      <c r="C11">
        <v>6</v>
      </c>
      <c r="D11">
        <f>C11*B9</f>
        <v>720</v>
      </c>
      <c r="L11">
        <f>L10*30</f>
        <v>6.5142857142857142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 xsi:nil="true"/>
    <PADescription xmlns="a3c3f228-6772-4047-ad90-2f0678439fc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5" ma:contentTypeDescription="Create a new document." ma:contentTypeScope="" ma:versionID="0dc6b0600eb005805b435fd76222cf58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419c10c08937300130bab19c22d419a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0B0522-2D02-4101-B3B2-BC45CD6C30C1}">
  <ds:schemaRefs>
    <ds:schemaRef ds:uri="df39d53a-21ec-4f19-b819-c17052708e15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a3c3f228-6772-4047-ad90-2f0678439fc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2D856A2-EFE1-431B-9623-49FCB7D0B4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B53E2D-946B-4F25-A81D-9271DCBF9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3f228-6772-4047-ad90-2f0678439fc9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Annex F </vt:lpstr>
      <vt:lpstr>Detailed- BOQ</vt:lpstr>
      <vt:lpstr>Sheet1</vt:lpstr>
      <vt:lpstr>'Detailed- BOQ'!Print_Area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n.sahak</dc:creator>
  <cp:lastModifiedBy>Hamidullah Sediqi</cp:lastModifiedBy>
  <cp:lastPrinted>2024-11-12T10:59:04Z</cp:lastPrinted>
  <dcterms:created xsi:type="dcterms:W3CDTF">2015-02-05T06:46:49Z</dcterms:created>
  <dcterms:modified xsi:type="dcterms:W3CDTF">2024-11-25T11:32:46Z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  <property fmtid="{D5CDD505-2E9C-101B-9397-08002B2CF9AE}" pid="3" name="MediaServiceImageTags">
    <vt:lpwstr/>
  </property>
</Properties>
</file>