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mc:AlternateContent xmlns:mc="http://schemas.openxmlformats.org/markup-compatibility/2006">
    <mc:Choice Requires="x15">
      <x15ac:absPath xmlns:x15ac="http://schemas.microsoft.com/office/spreadsheetml/2010/11/ac" url="C:\3 JICA SCHOOLS\01 Badakhshan\2024NR09-BDSHN-110300025-Farich Male Secondary School\"/>
    </mc:Choice>
  </mc:AlternateContent>
  <xr:revisionPtr revIDLastSave="0" documentId="13_ncr:1_{9FD1C55C-ED52-4B11-88E6-896EFEA68351}" xr6:coauthVersionLast="47" xr6:coauthVersionMax="47" xr10:uidLastSave="{00000000-0000-0000-0000-000000000000}"/>
  <bookViews>
    <workbookView xWindow="39435" yWindow="480" windowWidth="26265" windowHeight="20025" tabRatio="661" firstSheet="1" activeTab="1" xr2:uid="{00000000-000D-0000-FFFF-FFFF00000000}"/>
  </bookViews>
  <sheets>
    <sheet name="Measurements" sheetId="1" state="hidden" r:id="rId1"/>
    <sheet name="Summary" sheetId="4" r:id="rId2"/>
    <sheet name="Priority 1 ( Renovation)" sheetId="2" r:id="rId3"/>
    <sheet name="Priority 2 (5 seats latrine)1" sheetId="8" r:id="rId4"/>
    <sheet name=" B. Latrine renovation" sheetId="3" state="hidden" r:id="rId5"/>
    <sheet name="D. new latrine IDS" sheetId="6" state="hidden" r:id="rId6"/>
  </sheets>
  <externalReferences>
    <externalReference r:id="rId7"/>
  </externalReferences>
  <definedNames>
    <definedName name="_xlnm.Print_Area" localSheetId="2">'Priority 1 ( Renovation)'!$A$1:$G$22</definedName>
    <definedName name="_xlnm.Print_Area" localSheetId="1">Summary!$A$1:$C$6</definedName>
    <definedName name="_xlnm.Print_Titles" localSheetId="4">' B. Latrine renovation'!$1:$5</definedName>
    <definedName name="_xlnm.Print_Titles" localSheetId="2">'Priority 1 ( Renovation)'!$1:$7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6" l="1"/>
  <c r="F10" i="6"/>
  <c r="F9" i="6"/>
  <c r="F8" i="6"/>
  <c r="F7" i="6"/>
  <c r="F6" i="6"/>
  <c r="F12" i="3"/>
  <c r="E11" i="3"/>
  <c r="F11" i="3" s="1"/>
  <c r="F10" i="3"/>
  <c r="F9" i="3"/>
  <c r="E8" i="3"/>
  <c r="F8" i="3" s="1"/>
  <c r="F7" i="3"/>
  <c r="F6" i="3"/>
  <c r="D37" i="8"/>
  <c r="D36" i="8"/>
  <c r="D27" i="8"/>
  <c r="D25" i="8"/>
  <c r="D20" i="8"/>
  <c r="D21" i="8" s="1"/>
  <c r="D18" i="8"/>
  <c r="F133" i="1"/>
  <c r="I133" i="1" s="1"/>
  <c r="I134" i="1" s="1"/>
  <c r="I131" i="1"/>
  <c r="I130" i="1"/>
  <c r="I129" i="1"/>
  <c r="I127" i="1"/>
  <c r="I126" i="1"/>
  <c r="F123" i="1"/>
  <c r="I123" i="1" s="1"/>
  <c r="I124" i="1" s="1"/>
  <c r="F120" i="1"/>
  <c r="I120" i="1" s="1"/>
  <c r="I121" i="1" s="1"/>
  <c r="F117" i="1"/>
  <c r="I117" i="1" s="1"/>
  <c r="F116" i="1"/>
  <c r="I116" i="1" s="1"/>
  <c r="I115" i="1"/>
  <c r="F115" i="1"/>
  <c r="F114" i="1"/>
  <c r="I114" i="1" s="1"/>
  <c r="F113" i="1"/>
  <c r="I113" i="1" s="1"/>
  <c r="I110" i="1"/>
  <c r="I109" i="1"/>
  <c r="I108" i="1"/>
  <c r="I107" i="1"/>
  <c r="I111" i="1" s="1"/>
  <c r="F104" i="1"/>
  <c r="I104" i="1" s="1"/>
  <c r="I105" i="1" s="1"/>
  <c r="I101" i="1"/>
  <c r="I100" i="1"/>
  <c r="I99" i="1"/>
  <c r="I98" i="1"/>
  <c r="I97" i="1"/>
  <c r="I96" i="1"/>
  <c r="I95" i="1"/>
  <c r="I94" i="1"/>
  <c r="I93" i="1"/>
  <c r="I92" i="1"/>
  <c r="I91" i="1"/>
  <c r="I102" i="1" s="1"/>
  <c r="I88" i="1"/>
  <c r="I87" i="1"/>
  <c r="I86" i="1"/>
  <c r="I89" i="1" s="1"/>
  <c r="I85" i="1"/>
  <c r="I82" i="1"/>
  <c r="I83" i="1" s="1"/>
  <c r="I79" i="1"/>
  <c r="I78" i="1"/>
  <c r="I77" i="1"/>
  <c r="I76" i="1"/>
  <c r="I75" i="1"/>
  <c r="I74" i="1"/>
  <c r="I73" i="1"/>
  <c r="I72" i="1"/>
  <c r="I71" i="1"/>
  <c r="I70" i="1"/>
  <c r="I69" i="1"/>
  <c r="I68" i="1"/>
  <c r="I67" i="1"/>
  <c r="I66" i="1"/>
  <c r="I65" i="1"/>
  <c r="I80" i="1" s="1"/>
  <c r="F63" i="1"/>
  <c r="I63" i="1" s="1"/>
  <c r="F62" i="1"/>
  <c r="I62" i="1" s="1"/>
  <c r="F61" i="1"/>
  <c r="I61" i="1" s="1"/>
  <c r="I60" i="1"/>
  <c r="F60" i="1"/>
  <c r="F59" i="1"/>
  <c r="I59" i="1" s="1"/>
  <c r="F58" i="1"/>
  <c r="I58" i="1" s="1"/>
  <c r="F57" i="1"/>
  <c r="I57" i="1" s="1"/>
  <c r="I56" i="1"/>
  <c r="F56" i="1"/>
  <c r="F55" i="1"/>
  <c r="I55" i="1" s="1"/>
  <c r="F54" i="1"/>
  <c r="I54" i="1" s="1"/>
  <c r="I51" i="1"/>
  <c r="I50" i="1"/>
  <c r="I49" i="1"/>
  <c r="I48" i="1"/>
  <c r="I47" i="1"/>
  <c r="I46" i="1"/>
  <c r="I45" i="1"/>
  <c r="I44" i="1"/>
  <c r="I43" i="1"/>
  <c r="I42" i="1"/>
  <c r="I41" i="1"/>
  <c r="I40" i="1"/>
  <c r="I39" i="1"/>
  <c r="I52" i="1" s="1"/>
  <c r="I37" i="1"/>
  <c r="F36" i="1"/>
  <c r="I36" i="1" s="1"/>
  <c r="I35" i="1"/>
  <c r="I34" i="1"/>
  <c r="I33" i="1"/>
  <c r="I32" i="1"/>
  <c r="F31" i="1"/>
  <c r="I31" i="1" s="1"/>
  <c r="F30" i="1"/>
  <c r="I30" i="1" s="1"/>
  <c r="I29" i="1"/>
  <c r="I28" i="1"/>
  <c r="F27" i="1"/>
  <c r="I27" i="1" s="1"/>
  <c r="I24" i="1"/>
  <c r="H24" i="1"/>
  <c r="I23" i="1"/>
  <c r="I22" i="1"/>
  <c r="I21" i="1"/>
  <c r="I20" i="1"/>
  <c r="I19" i="1"/>
  <c r="F19" i="1"/>
  <c r="M18" i="1"/>
  <c r="F18" i="1"/>
  <c r="I18" i="1" s="1"/>
  <c r="I17" i="1"/>
  <c r="I25" i="1" s="1"/>
  <c r="I13" i="1"/>
  <c r="I12" i="1"/>
  <c r="I11" i="1"/>
  <c r="I10" i="1"/>
  <c r="I9" i="1"/>
  <c r="F8" i="1"/>
  <c r="I8" i="1" s="1"/>
  <c r="F7" i="1"/>
  <c r="I7" i="1" s="1"/>
  <c r="I6" i="1"/>
  <c r="I14" i="1" s="1"/>
  <c r="I4" i="1"/>
  <c r="I64" i="1" l="1"/>
  <c r="I118" i="1"/>
  <c r="I38" i="1"/>
  <c r="F13" i="3"/>
  <c r="F40" i="8"/>
  <c r="C5" i="4" s="1"/>
  <c r="F22" i="2"/>
  <c r="C4" i="4" s="1"/>
  <c r="C6" i="4" l="1"/>
</calcChain>
</file>

<file path=xl/sharedStrings.xml><?xml version="1.0" encoding="utf-8"?>
<sst xmlns="http://schemas.openxmlformats.org/spreadsheetml/2006/main" count="474" uniqueCount="223">
  <si>
    <t>No</t>
  </si>
  <si>
    <t>Activity</t>
  </si>
  <si>
    <t>Description</t>
  </si>
  <si>
    <t>Unit</t>
  </si>
  <si>
    <t>Length</t>
  </si>
  <si>
    <t>Width</t>
  </si>
  <si>
    <t>Depth</t>
  </si>
  <si>
    <t>Total</t>
  </si>
  <si>
    <t>Remarks</t>
  </si>
  <si>
    <t>Site prepration</t>
  </si>
  <si>
    <t>Construction Area</t>
  </si>
  <si>
    <t>Lump Sum</t>
  </si>
  <si>
    <t>Exterior plaster Repairing</t>
  </si>
  <si>
    <t>Exterior Plaster</t>
  </si>
  <si>
    <t>Axis A</t>
  </si>
  <si>
    <r>
      <rPr>
        <sz val="11"/>
        <color theme="1"/>
        <rFont val="Calibri Light"/>
        <family val="2"/>
      </rPr>
      <t>m</t>
    </r>
    <r>
      <rPr>
        <vertAlign val="superscript"/>
        <sz val="11"/>
        <color theme="1"/>
        <rFont val="Calibri Light"/>
        <family val="2"/>
      </rPr>
      <t>2</t>
    </r>
  </si>
  <si>
    <t>Axis C</t>
  </si>
  <si>
    <t>Axis D</t>
  </si>
  <si>
    <t>Axis F</t>
  </si>
  <si>
    <t>Axis 1,7</t>
  </si>
  <si>
    <t>Axis 3,5</t>
  </si>
  <si>
    <t>Parapet</t>
  </si>
  <si>
    <t>Exterior Painting</t>
  </si>
  <si>
    <t>Interior Plaster Repairing</t>
  </si>
  <si>
    <t>Interior Plaster for walls</t>
  </si>
  <si>
    <t>Entity N</t>
  </si>
  <si>
    <t>Entity M</t>
  </si>
  <si>
    <t>Entity L</t>
  </si>
  <si>
    <t>Entity K</t>
  </si>
  <si>
    <t>Entity H</t>
  </si>
  <si>
    <t>Entity I</t>
  </si>
  <si>
    <t>Entity F</t>
  </si>
  <si>
    <t>Entity F'</t>
  </si>
  <si>
    <t>Entity A</t>
  </si>
  <si>
    <t>Entity B</t>
  </si>
  <si>
    <t>Entity D</t>
  </si>
  <si>
    <t>Interior Plaster for ceilling</t>
  </si>
  <si>
    <t>Entity J</t>
  </si>
  <si>
    <t>Entity G</t>
  </si>
  <si>
    <t>Entity C</t>
  </si>
  <si>
    <t>Interior Painting</t>
  </si>
  <si>
    <t>Interior paint for walls</t>
  </si>
  <si>
    <t>Interior paint for ceilling</t>
  </si>
  <si>
    <t>Entity f</t>
  </si>
  <si>
    <t>Windows Adjustment</t>
  </si>
  <si>
    <t>Windows</t>
  </si>
  <si>
    <t>Installation of Doors</t>
  </si>
  <si>
    <t>Doors</t>
  </si>
  <si>
    <t>D1</t>
  </si>
  <si>
    <t>D2</t>
  </si>
  <si>
    <t>Dw1</t>
  </si>
  <si>
    <t>Dw2</t>
  </si>
  <si>
    <t>Floor tiles</t>
  </si>
  <si>
    <t>Floor</t>
  </si>
  <si>
    <t>Roof Repairing</t>
  </si>
  <si>
    <t>Roof</t>
  </si>
  <si>
    <t>Toilets Tiles</t>
  </si>
  <si>
    <t>Toilet Floor</t>
  </si>
  <si>
    <t>Toilet C</t>
  </si>
  <si>
    <t>Toilet O</t>
  </si>
  <si>
    <t>Tolet G</t>
  </si>
  <si>
    <t>Toilet J</t>
  </si>
  <si>
    <t>Toilets wall Tiles</t>
  </si>
  <si>
    <t xml:space="preserve">Toilet Walls </t>
  </si>
  <si>
    <t>kitchen</t>
  </si>
  <si>
    <t>Kitchen Cup Boards</t>
  </si>
  <si>
    <t xml:space="preserve">Kitchen </t>
  </si>
  <si>
    <t>Cup Boards</t>
  </si>
  <si>
    <t>Kitchen Desk</t>
  </si>
  <si>
    <t>Desk</t>
  </si>
  <si>
    <t>Pointing Paint</t>
  </si>
  <si>
    <t>wall</t>
  </si>
  <si>
    <t>paint</t>
  </si>
  <si>
    <t>PVC Doors</t>
  </si>
  <si>
    <t>Skirt Wall</t>
  </si>
  <si>
    <t>Lm</t>
  </si>
  <si>
    <t>Renovation of (Farich Male Secondary School)</t>
  </si>
  <si>
    <t>The following text outlines important guidelines that must be followed during the project. It is important to clarify that the total cost of all items listed in this BOQ includes the deployment of machinery and manpower, as well as any relocation, removal, salvage, or reinstatement tasks. It is also important to note that the cost of checks and testing for items and materials to be used must be included in the relevant unit cost of related items. However, specific issues with the costs of items are mentioned under each section in this BOQ. Before commencing any job, details of work methods and equipment/machinery for different types of work must be brought to the attention of the Engineer for approval. Furthermore, it is important to read all project documents before pricing the job. Any changes in market prices during the project period for any item are the contractor's responsibility without any extra payment. To ensure quality and safety, all finishing, electrical accessories, structural items and materials, mechanical accessories/equipment, plumbing-related materials/items, and other equipment mentioned in this BOQ and going to be used must be approved by the Client in charge Engineer before starting the activity or using the materials and accessories in the project. The approval process involves submitting samples, product data from manufacturers/companies, and certificates. The contractor must also provide the manufacturer approval certificate of the production country for all major construction materials and the ISO certificate. Samples, mockups, and catalogs for testing/inspection and approval by the site engineer must be provided by the contractor. The Contractor will bear the cost for samples, including any laboratory tests, both inside and outside the country, as required. Finally, the contractor must provide Personal Protective Equipment (PPE) for all laborers, personnel, engineers, and visitors to the site to ensure their safety during the project</t>
  </si>
  <si>
    <t xml:space="preserve"> Badakhshan Province Jurm District (Farich Male Secondary School )</t>
  </si>
  <si>
    <t>Priority 1  School Building  Revolution</t>
  </si>
  <si>
    <t xml:space="preserve">1 - School Building Revolution </t>
  </si>
  <si>
    <t>Quantity</t>
  </si>
  <si>
    <t>Unit price (AFN)</t>
  </si>
  <si>
    <t>Total cast (AFN)</t>
  </si>
  <si>
    <t>Remark</t>
  </si>
  <si>
    <t>S.N</t>
  </si>
  <si>
    <t>A. Civil Works:</t>
  </si>
  <si>
    <r>
      <rPr>
        <sz val="14"/>
        <color theme="1"/>
        <rFont val="Calibri"/>
        <family val="2"/>
        <scheme val="minor"/>
      </rPr>
      <t>M</t>
    </r>
    <r>
      <rPr>
        <vertAlign val="superscript"/>
        <sz val="14"/>
        <color theme="1"/>
        <rFont val="Calibri"/>
        <family val="2"/>
        <scheme val="minor"/>
      </rPr>
      <t>3</t>
    </r>
  </si>
  <si>
    <t>A3</t>
  </si>
  <si>
    <t>A4</t>
  </si>
  <si>
    <t>A5</t>
  </si>
  <si>
    <r>
      <rPr>
        <sz val="14"/>
        <color rgb="FF000000"/>
        <rFont val="Times New Roman"/>
        <family val="1"/>
      </rPr>
      <t>M</t>
    </r>
    <r>
      <rPr>
        <vertAlign val="superscript"/>
        <sz val="14"/>
        <color rgb="FF000000"/>
        <rFont val="Times New Roman"/>
        <family val="1"/>
      </rPr>
      <t>2</t>
    </r>
  </si>
  <si>
    <t>A6</t>
  </si>
  <si>
    <t>A7</t>
  </si>
  <si>
    <t>A8</t>
  </si>
  <si>
    <t>m2</t>
  </si>
  <si>
    <t>B9</t>
  </si>
  <si>
    <t>A10</t>
  </si>
  <si>
    <t>M2</t>
  </si>
  <si>
    <t>A11</t>
  </si>
  <si>
    <t>A12</t>
  </si>
  <si>
    <t>m3</t>
  </si>
  <si>
    <r>
      <rPr>
        <b/>
        <u/>
        <sz val="14"/>
        <rFont val="Calibri Light"/>
        <family val="2"/>
        <scheme val="major"/>
      </rPr>
      <t xml:space="preserve">Cleaning of the project site from extra soil, grass, and materials 
</t>
    </r>
    <r>
      <rPr>
        <sz val="14"/>
        <rFont val="Calibri Light"/>
        <family val="2"/>
        <scheme val="major"/>
      </rPr>
      <t>Prepare all materials, equipment, and manpower for Cleaning the project site from extra soil, grass, and materials with all related activities to complete the job as per the in-charge engineer all waste materials and debris are to be transported to the approved damp site. All tasks for this item are to be under the full approval of the charge engineer</t>
    </r>
  </si>
  <si>
    <t>LS</t>
  </si>
  <si>
    <t>Donor Metal Sign Board 120x80cm as per design and drawings</t>
  </si>
  <si>
    <t xml:space="preserve"> Total for School Building Revolution </t>
  </si>
  <si>
    <t>Construction of 5 seats Latrine For(Farich Male Secondary School)</t>
  </si>
  <si>
    <t xml:space="preserve"> Badakhshan   Jurm  (Farich Secondary School )</t>
  </si>
  <si>
    <t xml:space="preserve">Priority 2Construction of latrine with 5 cells </t>
  </si>
  <si>
    <t xml:space="preserve">2- Construction of latrine  </t>
  </si>
  <si>
    <t>C. Civil Works:</t>
  </si>
  <si>
    <t>B1</t>
  </si>
  <si>
    <r>
      <rPr>
        <b/>
        <u/>
        <sz val="11"/>
        <color theme="1"/>
        <rFont val="Calibri"/>
        <family val="2"/>
        <scheme val="minor"/>
      </rPr>
      <t xml:space="preserve"> Excavation of foundation &amp; walkways in Grad 3 land  
</t>
    </r>
    <r>
      <rPr>
        <sz val="11"/>
        <color theme="1"/>
        <rFont val="Calibri"/>
        <family val="2"/>
        <scheme val="minor"/>
      </rPr>
      <t xml:space="preserve">Prepare all materials, equipment, and manpower for excavation of foundation in type 3 land with all related activities to complete the job as per drawing and instruction of the in-charge engineer all waste materials and debris are to be transported to the approved damp site. All tasks for this item are to be under the full approval of the charge engineer </t>
    </r>
  </si>
  <si>
    <t xml:space="preserve">Cum. </t>
  </si>
  <si>
    <t>B2</t>
  </si>
  <si>
    <r>
      <rPr>
        <b/>
        <u/>
        <sz val="11"/>
        <color theme="1"/>
        <rFont val="Calibri"/>
        <family val="2"/>
        <scheme val="minor"/>
      </rPr>
      <t xml:space="preserve">Stone Masonry of foundation with 1:5 mortar
</t>
    </r>
    <r>
      <rPr>
        <sz val="11"/>
        <color theme="1"/>
        <rFont val="Calibri"/>
        <family val="2"/>
        <scheme val="minor"/>
      </rPr>
      <t xml:space="preserve">Prepare all materials, equipment, and manpower for stone masonry work in foundation with cement ratio 1:5 with all related activities to complete the job as per drawing and instruction of the in-charge engineer all waste materials and debris are to be transported to the approved damp site. All tasks for this item are to be under the full approval of the charge engineer </t>
    </r>
  </si>
  <si>
    <t>B3</t>
  </si>
  <si>
    <r>
      <rPr>
        <b/>
        <u/>
        <sz val="11"/>
        <color theme="1"/>
        <rFont val="Calibri"/>
        <family val="2"/>
        <scheme val="minor"/>
      </rPr>
      <t xml:space="preserve">Supper Stone Masonry with cement mortar 1:4
</t>
    </r>
    <r>
      <rPr>
        <sz val="11"/>
        <color theme="1"/>
        <rFont val="Calibri"/>
        <family val="2"/>
        <scheme val="minor"/>
      </rPr>
      <t xml:space="preserve">Prepare all materials, equipment, and manpower for stone masonry work top of the foundation with cement ratio 1:4 with all related activities to complete the job as per drawing and instruction of the in-charge engineer all waste materials and debris are to be transported to the approved damp site. All tasks for this item are to be under the full approval of the charge engineer </t>
    </r>
  </si>
  <si>
    <t>B4</t>
  </si>
  <si>
    <r>
      <rPr>
        <b/>
        <u/>
        <sz val="11"/>
        <color theme="1"/>
        <rFont val="Calibri"/>
        <family val="2"/>
        <scheme val="minor"/>
      </rPr>
      <t xml:space="preserve">RCC(1:1.5:3) rings on the top of stone masonry 20cm
</t>
    </r>
    <r>
      <rPr>
        <sz val="11"/>
        <color theme="1"/>
        <rFont val="Calibri"/>
        <family val="2"/>
        <scheme val="minor"/>
      </rPr>
      <t xml:space="preserve"> Prepare all materials, equipment, and manpower for casting 20 MPA RCC for rings on top of the stone masonry work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</si>
  <si>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B5</t>
  </si>
  <si>
    <r>
      <rPr>
        <b/>
        <u/>
        <sz val="11"/>
        <color theme="1"/>
        <rFont val="Calibri"/>
        <family val="2"/>
        <scheme val="minor"/>
      </rPr>
      <t xml:space="preserve">Filling of flooring with soil including compaction 35cm
</t>
    </r>
    <r>
      <rPr>
        <sz val="11"/>
        <color theme="1"/>
        <rFont val="Calibri"/>
        <family val="2"/>
        <scheme val="minor"/>
      </rPr>
      <t>Prepare all materials, equipment, and manpower for back filling of flooring with all related activities to complete the job as per drawing and instruction of the in-charge engineer all waste materials and debris are to be transported to the approved damp site. All tasks for this item are to be under the full approval of the charge engineer</t>
    </r>
  </si>
  <si>
    <t>B6</t>
  </si>
  <si>
    <r>
      <rPr>
        <b/>
        <u/>
        <sz val="11"/>
        <color theme="1"/>
        <rFont val="Calibri"/>
        <family val="2"/>
        <scheme val="minor"/>
      </rPr>
      <t xml:space="preserve">Filling of floor &amp; walkways with gravel  including compaction 15cm.
</t>
    </r>
    <r>
      <rPr>
        <sz val="11"/>
        <color theme="1"/>
        <rFont val="Calibri"/>
        <family val="2"/>
        <scheme val="minor"/>
      </rPr>
      <t>Prepare all materials, equipment, and manpower for back filling of flooring and walkways with all related activities to complete the job as per drawing and instruction of the in-charge engineer all waste materials and debris are to be transported to the approved damp site. All tasks for this item are to be under the full approval of the charge engineer</t>
    </r>
  </si>
  <si>
    <t>B7</t>
  </si>
  <si>
    <r>
      <rPr>
        <b/>
        <u/>
        <sz val="11"/>
        <color theme="1"/>
        <rFont val="Calibri"/>
        <family val="2"/>
        <scheme val="minor"/>
      </rPr>
      <t xml:space="preserve">Bricks masonry burnt bricks with (1:5) mortar 35 cm  
</t>
    </r>
    <r>
      <rPr>
        <sz val="11"/>
        <color theme="1"/>
        <rFont val="Calibri"/>
        <family val="2"/>
        <scheme val="minor"/>
      </rPr>
      <t xml:space="preserve">Prepare all materials, equipment, and manpower for burnt brick wall with mortar 1:5 for 35, 25cm wall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 </t>
    </r>
  </si>
  <si>
    <t>B8</t>
  </si>
  <si>
    <r>
      <rPr>
        <b/>
        <u/>
        <sz val="11"/>
        <color theme="1"/>
        <rFont val="Calibri"/>
        <family val="2"/>
        <scheme val="minor"/>
      </rPr>
      <t xml:space="preserve">Prepare RCC(1:1.5:3) rings on the top of brick masonry 20cm
</t>
    </r>
    <r>
      <rPr>
        <sz val="11"/>
        <color theme="1"/>
        <rFont val="Calibri"/>
        <family val="2"/>
        <scheme val="minor"/>
      </rPr>
      <t xml:space="preserve"> Prepare all materials, equipment, and manpower for casting 20 MPA RCC for rings top of the brick masonry wall including steel bending work, curing,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</si>
  <si>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1"/>
        <color theme="1"/>
        <rFont val="Calibri"/>
        <family val="2"/>
        <scheme val="minor"/>
      </rPr>
      <t xml:space="preserve">PCC(1:2:4) of flooring, stair &amp; walkways ( Mark 150) with 10 cm thickness
</t>
    </r>
    <r>
      <rPr>
        <sz val="11"/>
        <color theme="1"/>
        <rFont val="Calibri"/>
        <family val="2"/>
        <scheme val="minor"/>
      </rPr>
      <t>Prepare all materials, equipment, and manpower for casting 15 MPA PCC for floors, sidewalk and ramp with formworks and surface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</si>
  <si>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B10</t>
  </si>
  <si>
    <r>
      <rPr>
        <b/>
        <u/>
        <sz val="11"/>
        <color theme="1"/>
        <rFont val="Calibri"/>
        <family val="2"/>
        <scheme val="minor"/>
      </rPr>
      <t xml:space="preserve">Steel I beam and lintel #14
</t>
    </r>
    <r>
      <rPr>
        <sz val="11"/>
        <color theme="1"/>
        <rFont val="Calibri"/>
        <family val="2"/>
        <scheme val="minor"/>
      </rPr>
      <t>Prepare all materials, equipment, and manpower for steel I BM #14cm with welds and all related activities to complete the job as per drawing and instruction of the in-charge engineer all waste materials and debris are to be transported to the approved damp site. All tasks for this item are to be under the full approval of the charge engineer</t>
    </r>
  </si>
  <si>
    <t>M/L</t>
  </si>
  <si>
    <t>B11</t>
  </si>
  <si>
    <r>
      <rPr>
        <b/>
        <u/>
        <sz val="11"/>
        <color theme="1"/>
        <rFont val="Calibri"/>
        <family val="2"/>
        <scheme val="minor"/>
      </rPr>
      <t xml:space="preserve">Oil painting of steel I beam 2 coat.
</t>
    </r>
    <r>
      <rPr>
        <sz val="11"/>
        <color theme="1"/>
        <rFont val="Calibri"/>
        <family val="2"/>
        <scheme val="minor"/>
      </rPr>
      <t>Prepare all materials, equipment, and manpower for I BMs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</si>
  <si>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t>B12</t>
  </si>
  <si>
    <r>
      <rPr>
        <b/>
        <u/>
        <sz val="11"/>
        <color theme="1"/>
        <rFont val="Calibri"/>
        <family val="2"/>
        <scheme val="minor"/>
      </rPr>
      <t xml:space="preserve">Planking work over wooden beam ( thickness 3 cm).
</t>
    </r>
    <r>
      <rPr>
        <sz val="11"/>
        <color theme="1"/>
        <rFont val="Calibri"/>
        <family val="2"/>
        <scheme val="minor"/>
      </rPr>
      <t>Prepare all materials, equipment, and manpower for wooden plank 3cm on I BM with all related activities to complete the job as per drawing and instruction of the in-charge engineer all waste materials and debris are to be transported to the approved damp site. All tasks for this item are to be under the full approval of the charge engineer</t>
    </r>
  </si>
  <si>
    <t xml:space="preserve">Sqm. </t>
  </si>
  <si>
    <t>C13</t>
  </si>
  <si>
    <r>
      <rPr>
        <b/>
        <u/>
        <sz val="11"/>
        <color theme="1"/>
        <rFont val="Calibri"/>
        <family val="2"/>
        <scheme val="minor"/>
      </rPr>
      <t xml:space="preserve">Mat( Borya) work over planking.
</t>
    </r>
    <r>
      <rPr>
        <sz val="11"/>
        <color theme="1"/>
        <rFont val="Calibri"/>
        <family val="2"/>
        <scheme val="minor"/>
      </rPr>
      <t>Prepare all materials, equipment, and manpower for Mat (Borya) on planking with all related activities to complete the job as per drawing and instruction of the in-charge engineer all waste materials and debris are to be transported to the approved damp site. All tasks for this item are to be under the full approval of the charge engineer</t>
    </r>
  </si>
  <si>
    <t>B14</t>
  </si>
  <si>
    <r>
      <rPr>
        <b/>
        <u/>
        <sz val="11"/>
        <color theme="1"/>
        <rFont val="Calibri"/>
        <family val="2"/>
        <scheme val="minor"/>
      </rPr>
      <t xml:space="preserve">Clay and dry soil over Mat( Borya) 15 cm Thick.
</t>
    </r>
    <r>
      <rPr>
        <sz val="11"/>
        <color theme="1"/>
        <rFont val="Calibri"/>
        <family val="2"/>
        <scheme val="minor"/>
      </rPr>
      <t>Prepare all materials, equipment, and manpower for Mat (Borya) on planking with all related activities to complete the job as per drawing and instruction of the in-charge engineer all waste materials and debris are to be transported to the approved damp site. All tasks for this item are to be under the full approval of the charge engineer</t>
    </r>
  </si>
  <si>
    <t>B15</t>
  </si>
  <si>
    <r>
      <rPr>
        <b/>
        <u/>
        <sz val="11"/>
        <color theme="1"/>
        <rFont val="Calibri"/>
        <family val="2"/>
        <scheme val="minor"/>
      </rPr>
      <t xml:space="preserve">Wooden truss with Iron sheeting front Khar wood and 24 gauge intron sheet
</t>
    </r>
    <r>
      <rPr>
        <sz val="11"/>
        <color theme="1"/>
        <rFont val="Calibri"/>
        <family val="2"/>
        <scheme val="minor"/>
      </rPr>
      <t>Prepare all materials, equipment, and manpower for wooden truss and iron sheet 24G with all related activities to complete the job as per drawing and instruction of the in-charge engineer all waste materials and debris are to be transported to the approved damp site. All tasks for this item are to be under the full approval of the charge engineer</t>
    </r>
  </si>
  <si>
    <t>C16</t>
  </si>
  <si>
    <r>
      <rPr>
        <b/>
        <u/>
        <sz val="11"/>
        <color theme="1"/>
        <rFont val="Calibri"/>
        <family val="2"/>
        <scheme val="minor"/>
      </rPr>
      <t xml:space="preserve">Mud plaster ( kagel) 2 coats including plastic one layer 
</t>
    </r>
    <r>
      <rPr>
        <sz val="11"/>
        <color theme="1"/>
        <rFont val="Calibri"/>
        <family val="2"/>
        <scheme val="minor"/>
      </rPr>
      <t>Prepare all materials, equipment, and manpower for straw mud plaster with all related activities to complete the job as per drawing and instruction of the in-charge engineer all waste materials and debris are to be transported to the approved damp site. All tasks for this item are to be under the full approval of the charge engineer</t>
    </r>
  </si>
  <si>
    <t>B17</t>
  </si>
  <si>
    <r>
      <rPr>
        <b/>
        <u/>
        <sz val="11"/>
        <color theme="1"/>
        <rFont val="Calibri"/>
        <family val="2"/>
        <scheme val="minor"/>
      </rPr>
      <t xml:space="preserve">Making and installation of prefabricate slab according to the drawing 
</t>
    </r>
    <r>
      <rPr>
        <sz val="11"/>
        <color theme="1"/>
        <rFont val="Calibri"/>
        <family val="2"/>
        <scheme val="minor"/>
      </rPr>
      <t>Prepare all materials, equipment, and manpower for providing and installing of prefabricate slab with all related activities to complete the job as per drawing and instruction of the in-charge engineer all waste materials and debris are to be transported to the approved damp site. All tasks for this item are to be under the full approval of the charge engineer</t>
    </r>
  </si>
  <si>
    <t>Ea.</t>
  </si>
  <si>
    <t>B18</t>
  </si>
  <si>
    <r>
      <rPr>
        <b/>
        <u/>
        <sz val="11"/>
        <color theme="1"/>
        <rFont val="Calibri"/>
        <family val="2"/>
        <scheme val="minor"/>
      </rPr>
      <t xml:space="preserve">Gutters work (Vertical from GI sheet 24 gage 10X15 cm)
</t>
    </r>
    <r>
      <rPr>
        <sz val="11"/>
        <color theme="1"/>
        <rFont val="Calibri"/>
        <family val="2"/>
        <scheme val="minor"/>
      </rPr>
      <t>Prepare all materials, equipment, and manpower for gutters GI sheet 24 G 10x15cm with all related activities to complete the job as per drawing and instruction of the in-charge engineer all waste materials and debris are to be transported to the approved damp site. All tasks for this item are to be under the full approval of the charge engineer</t>
    </r>
  </si>
  <si>
    <t>B19</t>
  </si>
  <si>
    <r>
      <rPr>
        <b/>
        <u/>
        <sz val="11"/>
        <color theme="1"/>
        <rFont val="Calibri"/>
        <family val="2"/>
        <scheme val="minor"/>
      </rPr>
      <t xml:space="preserve">Inside Plaster work (1:4) Mortar with smooth finishing (Namd Mali)
</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</si>
  <si>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B20</t>
  </si>
  <si>
    <r>
      <rPr>
        <b/>
        <u/>
        <sz val="11"/>
        <color theme="1"/>
        <rFont val="Calibri"/>
        <family val="2"/>
        <scheme val="minor"/>
      </rPr>
      <t xml:space="preserve">White washing in inside with 65% emulsion 
</t>
    </r>
    <r>
      <rPr>
        <sz val="11"/>
        <color theme="1"/>
        <rFont val="Calibri"/>
        <family val="2"/>
        <scheme val="minor"/>
      </rPr>
      <t>Prepare all materials, equipment, and manpower  for the preparation of wall surfaces  with Primer and filling and Paint the interior and exterior wall with 60% plastic paint with all related activities to complete the job as per drawing and instruction of the in-charge engineer All tasks for this item are to be under full approval in charge engineer</t>
    </r>
  </si>
  <si>
    <t>B21</t>
  </si>
  <si>
    <r>
      <rPr>
        <b/>
        <u/>
        <sz val="11"/>
        <color theme="1"/>
        <rFont val="Calibri"/>
        <family val="2"/>
        <scheme val="minor"/>
      </rPr>
      <t xml:space="preserve">Carpentry work (Making of  Window Complete)   
</t>
    </r>
    <r>
      <rPr>
        <sz val="11"/>
        <color theme="1"/>
        <rFont val="Calibri"/>
        <family val="2"/>
        <scheme val="minor"/>
      </rPr>
      <t xml:space="preserve">Prepare all materials, equipment, and manpower  for carpentry work with all related activities to complete the job as per drawing and instruction of the in-charge engineer All tasks for this item are to be under full approval in charge engineer   </t>
    </r>
  </si>
  <si>
    <t>B22</t>
  </si>
  <si>
    <r>
      <rPr>
        <b/>
        <u/>
        <sz val="11"/>
        <color theme="1"/>
        <rFont val="Calibri"/>
        <family val="2"/>
        <scheme val="minor"/>
      </rPr>
      <t xml:space="preserve">Carpentry work (Making of  single doors Complete) 
</t>
    </r>
    <r>
      <rPr>
        <sz val="11"/>
        <color theme="1"/>
        <rFont val="Calibri"/>
        <family val="2"/>
        <scheme val="minor"/>
      </rPr>
      <t xml:space="preserve">Prepare all materials, equipment, and manpower  for carpentry work with all related activities to complete the job as per drawing and instruction of the in-charge engineer All tasks for this item are to be under full approval in charge engineer   </t>
    </r>
  </si>
  <si>
    <t>B23</t>
  </si>
  <si>
    <r>
      <rPr>
        <b/>
        <u/>
        <sz val="11"/>
        <color theme="1"/>
        <rFont val="Calibri"/>
        <family val="2"/>
        <scheme val="minor"/>
      </rPr>
      <t xml:space="preserve">Oil painting of windows and doors( 3 coats) 
</t>
    </r>
    <r>
      <rPr>
        <sz val="11"/>
        <color theme="1"/>
        <rFont val="Calibri"/>
        <family val="2"/>
        <scheme val="minor"/>
      </rPr>
      <t>Prepare all materials, equipment, and manpower for window and door oil painting with all related activities to complete the job as per drawing and instruction of the in-charge engineer all waste materials and debris are to be transported to the approved damp site. All tasks for this item are to be under the full approval of the charge engineer</t>
    </r>
  </si>
  <si>
    <t>B24</t>
  </si>
  <si>
    <r>
      <rPr>
        <b/>
        <u/>
        <sz val="11"/>
        <color theme="1"/>
        <rFont val="Calibri"/>
        <family val="2"/>
        <scheme val="minor"/>
      </rPr>
      <t xml:space="preserve">Installation of glasses 4mm with chufti  
</t>
    </r>
    <r>
      <rPr>
        <sz val="11"/>
        <color theme="1"/>
        <rFont val="Calibri"/>
        <family val="2"/>
        <scheme val="minor"/>
      </rPr>
      <t>Prepare all materials, equipment, and manpower for installation of glasses 4mm with chufti and other related activities to complete the job as per drawing and instruction of the in-charge engineer all waste materials and debris are to be transported to the approved damp site. All tasks for this item are to be under the full approval of the charge engineer</t>
    </r>
  </si>
  <si>
    <t>B25</t>
  </si>
  <si>
    <r>
      <rPr>
        <b/>
        <u/>
        <sz val="11"/>
        <color theme="1"/>
        <rFont val="Calibri"/>
        <family val="2"/>
        <scheme val="minor"/>
      </rPr>
      <t xml:space="preserve">Out side plaster work (with 1: 4 motor) and smooth finishing (Namad mali)
</t>
    </r>
    <r>
      <rPr>
        <sz val="11"/>
        <color theme="1"/>
        <rFont val="Calibri"/>
        <family val="2"/>
        <scheme val="minor"/>
      </rPr>
      <t xml:space="preserve"> Prepare all materials, equipment, and manpower for plastering 1:4 with 2cm thickness including curing, best surfacing preparation with all related activities to complete the job as per drawing and instruction of the in-charge engineer all waste materials and debris are to be transported to the approved damp site. All tasks for this item are to be under the full approval of the charge engineer</t>
    </r>
  </si>
  <si>
    <t>B26</t>
  </si>
  <si>
    <r>
      <rPr>
        <b/>
        <u/>
        <sz val="11"/>
        <color theme="1"/>
        <rFont val="Calibri"/>
        <family val="2"/>
        <scheme val="minor"/>
      </rPr>
      <t xml:space="preserve">White washing with 100 % plastic emulsion (outside)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</si>
  <si>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t>B27</t>
  </si>
  <si>
    <r>
      <rPr>
        <b/>
        <u/>
        <sz val="11"/>
        <color theme="1"/>
        <rFont val="Calibri"/>
        <family val="2"/>
        <scheme val="minor"/>
      </rPr>
      <t xml:space="preserve">Installation of fly screen with chufti complete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</si>
  <si>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t>B28</t>
  </si>
  <si>
    <r>
      <rPr>
        <b/>
        <u/>
        <sz val="11"/>
        <color theme="1"/>
        <rFont val="Calibri"/>
        <family val="2"/>
        <scheme val="minor"/>
      </rPr>
      <t xml:space="preserve">Pointing with 1:3 mortar
</t>
    </r>
    <r>
      <rPr>
        <sz val="11"/>
        <color theme="1"/>
        <rFont val="Calibri"/>
        <family val="2"/>
        <scheme val="minor"/>
      </rPr>
      <t>Prepare all materials, equipment, and manpower  for the preparation of wall surfaces  with Primer and filling and Paint the interior and exterior wall with 100% plastic paint with all related activities to complete the job as per drawing and instruction of the in-charge engineer All tasks for this item are to be under full approval in charge engineer</t>
    </r>
  </si>
  <si>
    <t>B29</t>
  </si>
  <si>
    <r>
      <rPr>
        <b/>
        <u/>
        <sz val="11"/>
        <color theme="1"/>
        <rFont val="Calibri"/>
        <family val="2"/>
        <scheme val="minor"/>
      </rPr>
      <t xml:space="preserve"> Making of handrail
</t>
    </r>
    <r>
      <rPr>
        <sz val="11"/>
        <color theme="1"/>
        <rFont val="Calibri"/>
        <family val="2"/>
        <scheme val="minor"/>
      </rPr>
      <t>Prepare all materials, equipment, and manpower  for the preparation of 10.5m length 80cm high and Painting of Steel handrails with oil paint on three coats with all related activities to complete the job as per drawing and instruction of the in-charge engineer All tasks for this item to be under full approval in charge engineer</t>
    </r>
  </si>
  <si>
    <t>B30</t>
  </si>
  <si>
    <r>
      <rPr>
        <b/>
        <u/>
        <sz val="11"/>
        <color theme="1"/>
        <rFont val="Calibri"/>
        <family val="2"/>
        <scheme val="minor"/>
      </rPr>
      <t xml:space="preserve">PVC 4 inch pipe for ventilation
</t>
    </r>
    <r>
      <rPr>
        <sz val="11"/>
        <color theme="1"/>
        <rFont val="Calibri"/>
        <family val="2"/>
        <scheme val="minor"/>
      </rPr>
      <t>Prepare all materials, equipment, and manpower  for installation of 4inch PVC pipe for ventilation with all related activities to complete the job as per drawing and instruction of the in-charge engineer All tasks for this item to be under full approval in charge engineer</t>
    </r>
  </si>
  <si>
    <t>B31</t>
  </si>
  <si>
    <r>
      <rPr>
        <b/>
        <u/>
        <sz val="11"/>
        <color theme="1"/>
        <rFont val="Calibri"/>
        <family val="2"/>
        <scheme val="minor"/>
      </rPr>
      <t xml:space="preserve">Preparation and Installation GI water tank 30x60x105cm and sank in the corridor.
</t>
    </r>
    <r>
      <rPr>
        <sz val="11"/>
        <color theme="1"/>
        <rFont val="Calibri"/>
        <family val="2"/>
        <scheme val="minor"/>
      </rPr>
      <t>Prepare all materials, equipment, and manpower  for installation of water tank and sank in corridor with all related activities to complete the job as per drawing and instruction of the in-charge engineer All tasks for this item to be under full approval in charge engineer</t>
    </r>
  </si>
  <si>
    <t>B32</t>
  </si>
  <si>
    <r>
      <rPr>
        <b/>
        <u/>
        <sz val="11"/>
        <color theme="1"/>
        <rFont val="Calibri"/>
        <family val="2"/>
        <scheme val="minor"/>
      </rPr>
      <t xml:space="preserve">Preparation and Installation grabs 
</t>
    </r>
    <r>
      <rPr>
        <sz val="11"/>
        <color theme="1"/>
        <rFont val="Calibri"/>
        <family val="2"/>
        <scheme val="minor"/>
      </rPr>
      <t>Prepare all materials, equipment, and manpower  for supplying and installation of grabs with all related activities to complete the job as per drawing and instruction of the in-charge engineer All tasks for this item to be under full approval in charge engineer</t>
    </r>
  </si>
  <si>
    <t>Total of (B1-B32)Civil Works:</t>
  </si>
  <si>
    <r>
      <rPr>
        <b/>
        <sz val="16"/>
        <rFont val="Calibri Light"/>
        <family val="2"/>
        <scheme val="major"/>
      </rPr>
      <t xml:space="preserve">Renovation of ( </t>
    </r>
    <r>
      <rPr>
        <b/>
        <sz val="16"/>
        <color rgb="FFFF0000"/>
        <rFont val="Calibri Light"/>
        <family val="2"/>
        <scheme val="major"/>
      </rPr>
      <t>Toryab Keshindara Boys and Girls High School</t>
    </r>
    <r>
      <rPr>
        <b/>
        <sz val="16"/>
        <rFont val="Calibri Light"/>
        <family val="2"/>
        <scheme val="major"/>
      </rPr>
      <t xml:space="preserve">   )</t>
    </r>
  </si>
  <si>
    <t>The cost for all items in this BOQ, in general, includes deploying of any machineries, manpower, carrying out of any relocations/ removal/ salvage/ disposal /reinstating tasks. The costs of check and testing's for all items and materials needs to be used should be included in the relevant unit cost of related items. However, particular issues to the costs of items mentioned under each section in this BOQ. Details of work method &amp; equipment/machinery for different types of work shall be brought to the attention of Engineer to get approval of Engineer before commencing the jobs. Read given all project document before pricing the job. Changes of market prices during project period for any item is to the responsibility of the Contractor without any extra payment. For all the finishing, electrical accessories, structural items &amp; materrials,mechnial accessories/equipment, plumbing related materials/items and other equipment's which are mentioned in this BoQ and going to be used ,samples, product data from manufactures/companies, certificates should be submitted to Client in charge Engineer and get their approvals from in charge engineer prior to start the activity or use the materials and accessories in the project. Contractor have to produce the manufacturer approval certificate of the production country for all the major construction materials and ISO certificate. The contractor must provide samples, mockups, catalogues for testing / inspection and approval by the site engineer, Contractor will bear the cost for samples, including any laboratory tests, both inside and outside the country, as required. The contractor must provide PPE for all laborers, personnel, engineers and possible visitors to the site.</t>
  </si>
  <si>
    <t>S/N</t>
  </si>
  <si>
    <t xml:space="preserve">Quantity </t>
  </si>
  <si>
    <t>Total cost (AFN)</t>
  </si>
  <si>
    <t xml:space="preserve"> B. Latrine renovation </t>
  </si>
  <si>
    <r>
      <rPr>
        <b/>
        <u/>
        <sz val="12"/>
        <rFont val="Calibri Light"/>
        <family val="2"/>
        <scheme val="major"/>
      </rPr>
      <t>Roofing work including "Wooden truss + GI sheet and gutters"</t>
    </r>
    <r>
      <rPr>
        <sz val="12"/>
        <rFont val="Calibri Light"/>
        <family val="2"/>
        <scheme val="major"/>
      </rPr>
      <t xml:space="preserve">
Prepare all materials, equipment, and manpower for providing roof wooden truss and GI sheet 24 gage, gutter, Silicon, and washer screw with all related activities to complete the job as per drawing and instruction of the in-charge engineer All tasks for this item to be under full approval in charge engineer</t>
    </r>
  </si>
  <si>
    <r>
      <rPr>
        <b/>
        <u/>
        <sz val="12"/>
        <rFont val="Calibri Light"/>
        <family val="2"/>
        <scheme val="major"/>
      </rPr>
      <t>Brick masonry work mortar ratio 1:5 for picks</t>
    </r>
    <r>
      <rPr>
        <sz val="12"/>
        <rFont val="Calibri Light"/>
        <family val="2"/>
        <scheme val="major"/>
      </rPr>
      <t xml:space="preserve">
 Prepare all materials, equipment, and manpower for brick masonry work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</si>
  <si>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2"/>
        <rFont val="Calibri Light"/>
        <family val="2"/>
        <scheme val="major"/>
      </rPr>
      <t xml:space="preserve">Interior and exterior wall cement plaster  1:4 </t>
    </r>
    <r>
      <rPr>
        <sz val="12"/>
        <rFont val="Calibri Light"/>
        <family val="2"/>
        <scheme val="major"/>
      </rPr>
      <t xml:space="preserve">
Prepare all materials, equipment, and manpower for interior and exterior wall cement Plaster  1:4  including during an with all related activities to complete the job as per drawing and instruction of the in-charge engineer All tasks for this item are to be under full approval in charge engineer</t>
    </r>
  </si>
  <si>
    <r>
      <rPr>
        <b/>
        <u/>
        <sz val="12"/>
        <rFont val="Calibri Light"/>
        <family val="2"/>
        <scheme val="major"/>
      </rPr>
      <t xml:space="preserve">Supply and installation of metal door complete 
</t>
    </r>
    <r>
      <rPr>
        <sz val="12"/>
        <rFont val="Calibri Light"/>
        <family val="2"/>
        <scheme val="major"/>
      </rPr>
      <t>Prepare all materials, equipment, and manpower  for metal door including door hardware and lock with all related activities to complete the job as per drawing and instruction of the in-charge engineer All tasks for this item are to be under full approval in charge engineer</t>
    </r>
  </si>
  <si>
    <r>
      <rPr>
        <b/>
        <u/>
        <sz val="12"/>
        <rFont val="Calibri Light"/>
        <family val="2"/>
        <scheme val="major"/>
      </rPr>
      <t xml:space="preserve">Supply and installation of metal window complete.
</t>
    </r>
    <r>
      <rPr>
        <sz val="12"/>
        <rFont val="Calibri Light"/>
        <family val="2"/>
        <scheme val="major"/>
      </rPr>
      <t>Prepare all materials, equipment, and manpower  for metal window size 6(0.5x0.5)m  including window hardware and handle, glasses with all related activities to complete the job as per drawing and instruction of the in-charge engineer All tasks for this item are to be under full approval in charge engineer</t>
    </r>
  </si>
  <si>
    <r>
      <rPr>
        <b/>
        <u/>
        <sz val="12"/>
        <rFont val="Calibri Light"/>
        <family val="2"/>
        <scheme val="major"/>
      </rPr>
      <t xml:space="preserve">Wall interior and exterior 100% Plastic Paint three coats
</t>
    </r>
    <r>
      <rPr>
        <sz val="12"/>
        <rFont val="Calibri Light"/>
        <family val="2"/>
        <scheme val="major"/>
      </rPr>
      <t>Prepare all materials, equipment, and manpower for the wall 100% Plastic Paint three coats  (Jotun or equivalent) including preparation, primer, and filling with all related activities to complete the job as per drawing and instruction of the in-charge engineer All tasks for this item are to be under full approval in charge engineer</t>
    </r>
  </si>
  <si>
    <r>
      <rPr>
        <b/>
        <u/>
        <sz val="12"/>
        <rFont val="Calibri Light"/>
        <family val="2"/>
        <scheme val="major"/>
      </rPr>
      <t xml:space="preserve">Painting of metal doors and metal windows with oil paint 3 coats
</t>
    </r>
    <r>
      <rPr>
        <sz val="12"/>
        <rFont val="Calibri Light"/>
        <family val="2"/>
        <scheme val="major"/>
      </rPr>
      <t>Prepare all materials, equipment, and manpower  for preparation of windows and door surfaces with Primer and filling and Paint the wooden doors and windows with oil paint 3 coats with all related activities to complete the job as per drawing and instruction of the in-charge engineer All tasks for this item to be under full approval in charge engineer</t>
    </r>
  </si>
  <si>
    <t xml:space="preserve"> Total  B. Water System &amp; Sewer System</t>
  </si>
  <si>
    <t>D. Construction of new 5 cells latrine for girls</t>
  </si>
  <si>
    <t>D3</t>
  </si>
  <si>
    <t>D4</t>
  </si>
  <si>
    <t>D5</t>
  </si>
  <si>
    <t xml:space="preserve"> Total  D. HVAC works</t>
  </si>
  <si>
    <t>Summary of (Farich Male Secondary School)</t>
  </si>
  <si>
    <t>The cost for all items in this BOQ, in general, includes deploying any machinery, and manpower, and carrying out any relocations/ removal/ salvage/ disposal /reinstating tasks. The costs of checking and testing for all items and materials that need to be used should be included in the relevant unit cost of related items. However, particular issues with the costs of items are mentioned under each section in this BOQ. Details of work method &amp; and equipment/machinery for different types of work shall be brought to the attention of the Engineer to get approval of the Engineer before commencing the jobs. Read all project documents before pricing the job. Changes in market prices during the project period for any item are the responsibility of the Contractor without any extra payment. For all the finishing, electrical accessories, structural items &amp; and materials, mechanical accessories/equipment, plumbing-related materials/items, and other equipment that are mentioned in this BoQ and going to be used, samples, product data from manufacturers/companies, certificates should be submitted to Client in charge Engineer and get their approvals from in charge engineer before start the activity or use the materials and accessories in the project. The contractor has to produce the manufacturer approval certificate of the production country for all the major construction materials and the ISO certificate. The contractor must provide samples, mockups, and catalogs for testing/inspection and approval by the site engineer, The Contractor will bear the cost for samples, including any laboratory tests, both inside and outside the country, as required. The contractor must provide PPE for all laborers, personnel, engineers, and possible visitors to the site.</t>
  </si>
  <si>
    <t>Items (Bill)</t>
  </si>
  <si>
    <t>Cost (AFN)</t>
  </si>
  <si>
    <t>Total of A (Renovation)</t>
  </si>
  <si>
    <t>Total of B. (5 seats latrine)</t>
  </si>
  <si>
    <t xml:space="preserve">Grand total amount in AFN </t>
  </si>
  <si>
    <t>`</t>
  </si>
  <si>
    <t>A1</t>
  </si>
  <si>
    <r>
      <t xml:space="preserve">Removing existing damaged Class rooms floor ,Corridor floor PCC (10cm PCC + 10cm gravel )
</t>
    </r>
    <r>
      <rPr>
        <sz val="14"/>
        <rFont val="Calibri Light"/>
        <family val="2"/>
        <scheme val="major"/>
      </rPr>
      <t>Prepare all materials, equipment, and manpower for Removing existing damaged Class rooms floor ,Corridor floor and stair's  PCC  with all related activities to complete the job as per drawing and instruction of the in-charge engineer all waste materials and debris are to be transported to the approved damp site. All tasks for this item are to be under the full approval of the charge engineer</t>
    </r>
  </si>
  <si>
    <r>
      <rPr>
        <b/>
        <u/>
        <sz val="14"/>
        <rFont val="Calibri Light"/>
        <family val="2"/>
        <scheme val="major"/>
      </rPr>
      <t>Stone pitching ( 10cm) under the Classroom floor, Corridor floor, and sidewalk around the building</t>
    </r>
    <r>
      <rPr>
        <b/>
        <sz val="14"/>
        <rFont val="Calibri Light"/>
        <family val="2"/>
        <scheme val="major"/>
      </rPr>
      <t xml:space="preserve">
</t>
    </r>
    <r>
      <rPr>
        <sz val="14"/>
        <rFont val="Calibri Light"/>
        <family val="2"/>
        <scheme val="major"/>
      </rPr>
      <t xml:space="preserve">Prepare all materials, equipment, and manpower for Stone pitching ( 10cm) under the Classroom floor, Corridor floor, and sidewalk around the building with all related activities to complete the job as per drawing and instruction of the in-charge engineer all waste materials and debris are to be transported to the approved damp site. All tasks for this item are to be under the full approval of the charge engineer </t>
    </r>
  </si>
  <si>
    <r>
      <t xml:space="preserve">Casting of PCC work Mark 200 (1:1.5:3)  for Classroom floor, Corridor floor, stairs, and sidewalk around the building
</t>
    </r>
    <r>
      <rPr>
        <sz val="14"/>
        <rFont val="Calibri Light"/>
        <family val="2"/>
        <scheme val="major"/>
      </rPr>
      <t>Prepare all materials, equipment, and manpower for Casting of PCC work Mark 200 (1:1.5:3)  for the Classroom floor, Corridor floor, stairs, and sidewalk around the building with formwork and all related activities to complete the job as per drawing and instruction of the in-charge engineer all waste materials and debris are to be transported to the approved damp site. All tasks for this item are to be under the full approval of the charge engineer</t>
    </r>
  </si>
  <si>
    <r>
      <t xml:space="preserve">Repairing and Adjusting of doors 6 (100x265) cm, 2 (265x290)cm, and 1(300x265)cm with replacement of broken door hardware and glass </t>
    </r>
    <r>
      <rPr>
        <sz val="14"/>
        <rFont val="Calibri Light"/>
        <family val="2"/>
        <scheme val="major"/>
      </rPr>
      <t xml:space="preserve">
Prepare all materials, equipment, and manpower  for the Repairing of doors 6 (100x265) cm, 
2 (265x290)cm, and 1(300x265)cm with replacement of broken door hardware and glass    with all related activities to complete the job as per drawing and instruction of the in-charge engineer All tasks for this item are to be under full approval in charge engineer</t>
    </r>
  </si>
  <si>
    <r>
      <t xml:space="preserve">Repairing and Adjusting window 14 (150x180) cm  with replacement of broken window hardware and glass 
</t>
    </r>
    <r>
      <rPr>
        <sz val="14"/>
        <rFont val="Calibri Light"/>
        <family val="2"/>
        <scheme val="major"/>
      </rPr>
      <t xml:space="preserve">Prepare all materials, equipment, and manpower for Repairing and Adjusting window 14 (150x180) cm  with replacement of broken window hardware and glass  all  with all related activities to complete the job as per drawing and instruction of the in-charge engineer All tasks for this item are to be under full approval in charge engineer </t>
    </r>
  </si>
  <si>
    <r>
      <t xml:space="preserve">Painting of wooden doors, windows, and blackboard  with oil paint 3 coats 
</t>
    </r>
    <r>
      <rPr>
        <sz val="14"/>
        <rFont val="Calibri Light"/>
        <family val="2"/>
        <scheme val="major"/>
      </rPr>
      <t>Prepare all materials, equipment, and manpower  for Painting of wooden doors, windows, and blackboard  with oil paint 3 coats  with all related activities to complete the job as per drawing and instruction of the in-charge engineer All tasks for this item to be under full approval in charge engineer</t>
    </r>
  </si>
  <si>
    <r>
      <t xml:space="preserve">Preparation of blackboard size (150 x 120) cm with cement mortar (1:3) 
</t>
    </r>
    <r>
      <rPr>
        <sz val="14"/>
        <rFont val="Calibri Light"/>
        <family val="2"/>
        <scheme val="major"/>
      </rPr>
      <t>Prepare all materials, equipment, and manpower for the Preparation of blackboard size (150 x 120) cm with cement mortar (1:3)  with all related activities to complete the job as per drawing and instruction of the in-charge engineer All tasks for this item are to be under full approval in charge engineer</t>
    </r>
  </si>
  <si>
    <t>EACH</t>
  </si>
  <si>
    <r>
      <t xml:space="preserve">Pointing of stone masonry walls with cement and sand 1:3 M 400.
</t>
    </r>
    <r>
      <rPr>
        <sz val="14"/>
        <rFont val="Calibri Light"/>
        <family val="2"/>
        <scheme val="major"/>
      </rPr>
      <t>Prepare all materials, equipment, and manpower for the Pointing of stone masonry walls with cement and sand 1:3 M 400  with all related activities to complete the job as per drawing and instruction of the in-charge engineer All tasks for this item are to be under full approval in charge engineer the proportion of cement - sand is a must, cement is not older than 3 months, sand and water is clean</t>
    </r>
  </si>
  <si>
    <r>
      <t xml:space="preserve">Painting of stone masonry wall with varnish paint three coats
</t>
    </r>
    <r>
      <rPr>
        <sz val="14"/>
        <rFont val="Calibri Light"/>
        <family val="2"/>
        <scheme val="major"/>
      </rPr>
      <t>Prepare all materials, equipment, and manpower for the Painting of the stone masonry wall with varnish paint three coats including stone masonry surface preparation, and primer with all related activities to complete the job as per drawing and instruction of the in-charge engineer All tasks for this item are to be under full approval in charge engineer</t>
    </r>
  </si>
  <si>
    <r>
      <t xml:space="preserve">Stone Masonry of 2 Stairs and Rump with 1:5 mortar
</t>
    </r>
    <r>
      <rPr>
        <sz val="14"/>
        <rFont val="Calibri Light"/>
        <family val="2"/>
        <scheme val="major"/>
      </rPr>
      <t>Prepare all materials, equipment, and manpower for the Stone Masonry of 2 Stairs and Rump with 1:5 mortar with all related activities to complete the job as per drawing and instruction of the in-charge engineer All tasks for this item are to be under full approval in charge engineer</t>
    </r>
  </si>
  <si>
    <r>
      <t xml:space="preserve">Installation of Steel Handrail for rump from 3-inch steel pipe with painting 
</t>
    </r>
    <r>
      <rPr>
        <sz val="14"/>
        <rFont val="Calibri Light"/>
        <family val="2"/>
        <scheme val="major"/>
      </rPr>
      <t xml:space="preserve">Prepare all materials, equipment, and manpower for the Installation of Steel Handrail for the rump from 3-inch steel pipe with painting and </t>
    </r>
    <r>
      <rPr>
        <sz val="14"/>
        <rFont val="Calibri Light"/>
        <family val="2"/>
        <scheme val="major"/>
      </rPr>
      <t>with all related activities to complete the job as per the in charge engineer all waste materials and debris are to be transported to the approved damp site. All tasks for this item are to be under the full approval of the charge engineer</t>
    </r>
  </si>
  <si>
    <t>L/M</t>
  </si>
  <si>
    <t>A2</t>
  </si>
  <si>
    <t>A9</t>
  </si>
  <si>
    <t>A13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</si>
</sst>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_(* \(#,##0.00\);_(* &quot;-&quot;??_);_(@_)"/>
    <numFmt numFmtId="164" formatCode="0.0"/>
    <numFmt numFmtId="165" formatCode="_(* #,##0.0_);_(* \(#,##0.0\);_(* &quot;-&quot;??_);_(@_)"/>
    <numFmt numFmtId="166" formatCode="0.000"/>
  </numFmts>
  <fonts count="41">
    <font>
      <sz val="11"/>
      <color theme="1"/>
      <name val="Calibri"/>
      <charset val="134"/>
      <scheme val="minor"/>
    </font>
    <font>
      <sz val="11"/>
      <color theme="1"/>
      <name val="Calibri"/>
      <family val="2"/>
      <scheme val="minor"/>
    </font>
    <font>
      <sz val="11"/>
      <color theme="1"/>
      <name val="Calibri Light"/>
      <family val="2"/>
      <scheme val="major"/>
    </font>
    <font>
      <b/>
      <sz val="16"/>
      <name val="Calibri Light"/>
      <family val="2"/>
      <scheme val="major"/>
    </font>
    <font>
      <sz val="10"/>
      <name val="Calibri Light"/>
      <family val="2"/>
      <scheme val="major"/>
    </font>
    <font>
      <b/>
      <sz val="14"/>
      <color theme="1"/>
      <name val="Times New Roman"/>
      <family val="1"/>
    </font>
    <font>
      <sz val="11"/>
      <color theme="1"/>
      <name val="Calibri"/>
      <family val="2"/>
      <scheme val="minor"/>
    </font>
    <font>
      <sz val="10"/>
      <color rgb="FF000000"/>
      <name val="Calibri Light"/>
      <family val="2"/>
      <scheme val="major"/>
    </font>
    <font>
      <sz val="12"/>
      <name val="Calibri Light"/>
      <family val="2"/>
      <scheme val="major"/>
    </font>
    <font>
      <b/>
      <sz val="12"/>
      <name val="Calibri Light"/>
      <family val="2"/>
      <scheme val="major"/>
    </font>
    <font>
      <sz val="9"/>
      <name val="Calibri Light"/>
      <family val="2"/>
      <scheme val="major"/>
    </font>
    <font>
      <sz val="9"/>
      <color rgb="FF000000"/>
      <name val="Calibri Light"/>
      <family val="2"/>
      <scheme val="major"/>
    </font>
    <font>
      <b/>
      <u/>
      <sz val="12"/>
      <name val="Calibri Light"/>
      <family val="2"/>
      <scheme val="major"/>
    </font>
    <font>
      <b/>
      <sz val="12"/>
      <color rgb="FF000000"/>
      <name val="Calibri Light"/>
      <family val="2"/>
      <scheme val="major"/>
    </font>
    <font>
      <sz val="11"/>
      <name val="Calibri"/>
      <family val="2"/>
      <scheme val="minor"/>
    </font>
    <font>
      <sz val="11"/>
      <color rgb="FF000000"/>
      <name val="Calibri"/>
      <family val="2"/>
      <scheme val="minor"/>
    </font>
    <font>
      <sz val="16"/>
      <color theme="1"/>
      <name val="Calibri"/>
      <family val="2"/>
      <scheme val="minor"/>
    </font>
    <font>
      <b/>
      <sz val="11"/>
      <color theme="1"/>
      <name val="Calibri"/>
      <family val="2"/>
      <scheme val="minor"/>
    </font>
    <font>
      <b/>
      <u/>
      <sz val="11"/>
      <color theme="1"/>
      <name val="Calibri"/>
      <family val="2"/>
      <scheme val="minor"/>
    </font>
    <font>
      <b/>
      <sz val="10"/>
      <color rgb="FF000000"/>
      <name val="Calibri Light"/>
      <family val="2"/>
      <scheme val="major"/>
    </font>
    <font>
      <sz val="11"/>
      <name val="Arial"/>
      <family val="2"/>
    </font>
    <font>
      <b/>
      <sz val="12"/>
      <color theme="1"/>
      <name val="Calibri Light"/>
      <family val="2"/>
      <scheme val="major"/>
    </font>
    <font>
      <sz val="16"/>
      <color theme="1"/>
      <name val="Calibri Light"/>
      <family val="2"/>
      <scheme val="major"/>
    </font>
    <font>
      <sz val="11"/>
      <name val="Calibri Light"/>
      <family val="2"/>
      <scheme val="major"/>
    </font>
    <font>
      <b/>
      <sz val="16"/>
      <color theme="1"/>
      <name val="Calibri"/>
      <family val="2"/>
      <scheme val="minor"/>
    </font>
    <font>
      <b/>
      <sz val="14"/>
      <color rgb="FF000000"/>
      <name val="Calibri Light"/>
      <family val="2"/>
      <scheme val="major"/>
    </font>
    <font>
      <b/>
      <sz val="14"/>
      <name val="Calibri Light"/>
      <family val="2"/>
      <scheme val="major"/>
    </font>
    <font>
      <b/>
      <u/>
      <sz val="14"/>
      <name val="Calibri Light"/>
      <family val="2"/>
      <scheme val="major"/>
    </font>
    <font>
      <sz val="14"/>
      <color theme="1"/>
      <name val="Calibri"/>
      <family val="2"/>
      <scheme val="minor"/>
    </font>
    <font>
      <sz val="14"/>
      <name val="Calibri Light"/>
      <family val="2"/>
      <scheme val="major"/>
    </font>
    <font>
      <sz val="14"/>
      <color rgb="FF000000"/>
      <name val="Times New Roman"/>
      <family val="1"/>
    </font>
    <font>
      <b/>
      <sz val="12"/>
      <color theme="1"/>
      <name val="Calibri Light"/>
      <family val="2"/>
    </font>
    <font>
      <b/>
      <sz val="11"/>
      <color theme="1"/>
      <name val="Calibri Light"/>
      <family val="2"/>
    </font>
    <font>
      <sz val="11"/>
      <color theme="1"/>
      <name val="Calibri Light"/>
      <family val="2"/>
    </font>
    <font>
      <sz val="10"/>
      <name val="Arial"/>
      <family val="2"/>
    </font>
    <font>
      <b/>
      <sz val="16"/>
      <color rgb="FFFF0000"/>
      <name val="Calibri Light"/>
      <family val="2"/>
      <scheme val="major"/>
    </font>
    <font>
      <vertAlign val="superscript"/>
      <sz val="14"/>
      <color theme="1"/>
      <name val="Calibri"/>
      <family val="2"/>
      <scheme val="minor"/>
    </font>
    <font>
      <vertAlign val="superscript"/>
      <sz val="14"/>
      <color rgb="FF000000"/>
      <name val="Times New Roman"/>
      <family val="1"/>
    </font>
    <font>
      <vertAlign val="superscript"/>
      <sz val="11"/>
      <color theme="1"/>
      <name val="Calibri Light"/>
      <family val="2"/>
    </font>
    <font>
      <b/>
      <u/>
      <sz val="14"/>
      <name val="Calibri Light"/>
      <family val="2"/>
      <scheme val="major"/>
    </font>
    <font>
      <sz val="14"/>
      <color theme="1"/>
      <name val="Calibri"/>
      <family val="2"/>
      <scheme val="minor"/>
    </font>
  </fonts>
  <fills count="8">
    <fill>
      <patternFill patternType="none"/>
    </fill>
    <fill>
      <patternFill patternType="gray125"/>
    </fill>
    <fill>
      <patternFill patternType="solid">
        <fgColor theme="0" tint="-0.14999847407452621"/>
        <bgColor indexed="64"/>
      </patternFill>
    </fill>
    <fill>
      <patternFill patternType="solid">
        <fgColor theme="2" tint="-0.249977111117893"/>
        <bgColor indexed="64"/>
      </patternFill>
    </fill>
    <fill>
      <patternFill patternType="solid">
        <fgColor theme="0" tint="-0.14990691854609822"/>
        <bgColor indexed="64"/>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249977111117893"/>
        <bgColor indexed="64"/>
      </patternFill>
    </fill>
  </fills>
  <borders count="30">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thin">
        <color auto="1"/>
      </right>
      <top style="medium">
        <color auto="1"/>
      </top>
      <bottom/>
      <diagonal/>
    </border>
    <border>
      <left style="thin">
        <color auto="1"/>
      </left>
      <right style="thin">
        <color auto="1"/>
      </right>
      <top style="medium">
        <color auto="1"/>
      </top>
      <bottom/>
      <diagonal/>
    </border>
    <border>
      <left style="thin">
        <color auto="1"/>
      </left>
      <right style="medium">
        <color auto="1"/>
      </right>
      <top style="medium">
        <color auto="1"/>
      </top>
      <bottom/>
      <diagonal/>
    </border>
    <border>
      <left style="medium">
        <color auto="1"/>
      </left>
      <right style="thin">
        <color auto="1"/>
      </right>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auto="1"/>
      </left>
      <right style="medium">
        <color auto="1"/>
      </right>
      <top/>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thin">
        <color auto="1"/>
      </left>
      <right style="thin">
        <color auto="1"/>
      </right>
      <top style="thin">
        <color auto="1"/>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top style="thin">
        <color auto="1"/>
      </top>
      <bottom/>
      <diagonal/>
    </border>
    <border>
      <left style="thin">
        <color indexed="64"/>
      </left>
      <right/>
      <top/>
      <bottom/>
      <diagonal/>
    </border>
    <border>
      <left/>
      <right style="thin">
        <color indexed="64"/>
      </right>
      <top/>
      <bottom/>
      <diagonal/>
    </border>
  </borders>
  <cellStyleXfs count="3">
    <xf numFmtId="0" fontId="0" fillId="0" borderId="0"/>
    <xf numFmtId="43" fontId="6" fillId="0" borderId="0" applyFont="0" applyFill="0" applyBorder="0" applyAlignment="0" applyProtection="0"/>
    <xf numFmtId="0" fontId="34" fillId="0" borderId="0"/>
  </cellStyleXfs>
  <cellXfs count="127">
    <xf numFmtId="0" fontId="0" fillId="0" borderId="0" xfId="0"/>
    <xf numFmtId="0" fontId="2" fillId="0" borderId="0" xfId="0" applyFont="1" applyAlignment="1">
      <alignment horizontal="left" vertical="top"/>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wrapText="1"/>
    </xf>
    <xf numFmtId="0" fontId="5" fillId="2" borderId="6" xfId="0" applyFont="1" applyFill="1" applyBorder="1" applyAlignment="1">
      <alignment horizontal="center" vertical="center"/>
    </xf>
    <xf numFmtId="0" fontId="0" fillId="0" borderId="4" xfId="0" applyBorder="1" applyAlignment="1">
      <alignment horizontal="center" vertical="center"/>
    </xf>
    <xf numFmtId="0" fontId="6" fillId="0" borderId="5" xfId="0" applyFont="1" applyBorder="1" applyAlignment="1">
      <alignment horizontal="left" vertical="center" wrapText="1"/>
    </xf>
    <xf numFmtId="4" fontId="0" fillId="0" borderId="6" xfId="0" applyNumberFormat="1" applyBorder="1" applyAlignment="1">
      <alignment horizontal="center" vertical="center"/>
    </xf>
    <xf numFmtId="0" fontId="5" fillId="2" borderId="7" xfId="0" applyFont="1" applyFill="1" applyBorder="1" applyAlignment="1">
      <alignment vertical="center"/>
    </xf>
    <xf numFmtId="0" fontId="5" fillId="2" borderId="8" xfId="0" applyFont="1" applyFill="1" applyBorder="1" applyAlignment="1">
      <alignment horizontal="center" vertical="center" wrapText="1"/>
    </xf>
    <xf numFmtId="4" fontId="5" fillId="2" borderId="9" xfId="0" applyNumberFormat="1" applyFont="1" applyFill="1" applyBorder="1" applyAlignment="1">
      <alignment horizontal="center" vertical="center"/>
    </xf>
    <xf numFmtId="4" fontId="0" fillId="0" borderId="0" xfId="0" applyNumberFormat="1"/>
    <xf numFmtId="0" fontId="7"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8" fillId="3" borderId="8" xfId="0" applyFont="1" applyFill="1" applyBorder="1" applyAlignment="1">
      <alignment horizontal="left" vertical="top" wrapText="1"/>
    </xf>
    <xf numFmtId="1" fontId="7" fillId="0" borderId="4" xfId="0" applyNumberFormat="1" applyFont="1" applyBorder="1" applyAlignment="1">
      <alignment horizontal="center" vertical="center" shrinkToFit="1"/>
    </xf>
    <xf numFmtId="0" fontId="8" fillId="0" borderId="17" xfId="0" applyFont="1" applyBorder="1" applyAlignment="1">
      <alignment horizontal="left" vertical="top" wrapText="1"/>
    </xf>
    <xf numFmtId="0" fontId="10" fillId="0" borderId="5" xfId="0" applyFont="1" applyBorder="1" applyAlignment="1">
      <alignment horizontal="center" vertical="center" wrapText="1"/>
    </xf>
    <xf numFmtId="2" fontId="11" fillId="0" borderId="5" xfId="0" applyNumberFormat="1" applyFont="1" applyBorder="1" applyAlignment="1">
      <alignment horizontal="center" vertical="center" shrinkToFit="1"/>
    </xf>
    <xf numFmtId="2" fontId="11" fillId="0" borderId="5" xfId="0" applyNumberFormat="1" applyFont="1" applyBorder="1" applyAlignment="1">
      <alignment horizontal="center" vertical="center" wrapText="1"/>
    </xf>
    <xf numFmtId="0" fontId="10" fillId="0" borderId="6" xfId="0" applyFont="1" applyBorder="1" applyAlignment="1">
      <alignment horizontal="left" vertical="center" wrapText="1"/>
    </xf>
    <xf numFmtId="0" fontId="12" fillId="0" borderId="17" xfId="0" applyFont="1" applyBorder="1" applyAlignment="1">
      <alignment horizontal="left" vertical="top" wrapText="1"/>
    </xf>
    <xf numFmtId="0" fontId="9" fillId="0" borderId="17" xfId="0" applyFont="1" applyBorder="1" applyAlignment="1">
      <alignment horizontal="center" vertical="top" wrapText="1"/>
    </xf>
    <xf numFmtId="2" fontId="13" fillId="0" borderId="5" xfId="0" applyNumberFormat="1" applyFont="1" applyBorder="1" applyAlignment="1">
      <alignment horizontal="center" vertical="center" wrapText="1"/>
    </xf>
    <xf numFmtId="2" fontId="2" fillId="0" borderId="0" xfId="0" applyNumberFormat="1" applyFont="1" applyAlignment="1">
      <alignment horizontal="center" vertical="center"/>
    </xf>
    <xf numFmtId="0" fontId="14" fillId="0" borderId="5" xfId="0" applyFont="1" applyBorder="1" applyAlignment="1">
      <alignment horizontal="center" vertical="center" wrapText="1"/>
    </xf>
    <xf numFmtId="2" fontId="15" fillId="0" borderId="5" xfId="0" applyNumberFormat="1" applyFont="1" applyBorder="1" applyAlignment="1">
      <alignment horizontal="center" vertical="center" shrinkToFit="1"/>
    </xf>
    <xf numFmtId="2" fontId="15" fillId="0" borderId="5" xfId="0" applyNumberFormat="1" applyFont="1" applyBorder="1" applyAlignment="1">
      <alignment horizontal="center" vertical="center" wrapText="1"/>
    </xf>
    <xf numFmtId="2" fontId="15" fillId="0" borderId="5" xfId="0" applyNumberFormat="1" applyFont="1" applyFill="1" applyBorder="1" applyAlignment="1">
      <alignment horizontal="center" vertical="center"/>
    </xf>
    <xf numFmtId="0" fontId="0" fillId="0" borderId="5" xfId="0" applyFont="1" applyFill="1" applyBorder="1" applyAlignment="1">
      <alignment horizontal="center" vertical="center"/>
    </xf>
    <xf numFmtId="2" fontId="13" fillId="4" borderId="5" xfId="0" applyNumberFormat="1" applyFont="1" applyFill="1" applyBorder="1" applyAlignment="1">
      <alignment horizontal="center" vertical="center" wrapText="1"/>
    </xf>
    <xf numFmtId="0" fontId="17" fillId="2" borderId="5" xfId="0" applyFont="1" applyFill="1" applyBorder="1"/>
    <xf numFmtId="0" fontId="17" fillId="2" borderId="5" xfId="0" applyFont="1" applyFill="1" applyBorder="1" applyAlignment="1">
      <alignment horizontal="center"/>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top" wrapText="1"/>
    </xf>
    <xf numFmtId="0" fontId="9" fillId="0" borderId="5" xfId="0" applyFont="1" applyFill="1" applyBorder="1" applyAlignment="1">
      <alignment horizontal="center" vertical="center" wrapText="1"/>
    </xf>
    <xf numFmtId="0" fontId="7" fillId="0" borderId="5" xfId="0" applyFont="1" applyBorder="1" applyAlignment="1">
      <alignment horizontal="center" vertical="center"/>
    </xf>
    <xf numFmtId="0" fontId="18" fillId="0" borderId="5" xfId="0" applyFont="1" applyFill="1" applyBorder="1" applyAlignment="1">
      <alignment vertical="top" wrapText="1"/>
    </xf>
    <xf numFmtId="0" fontId="0" fillId="0" borderId="5" xfId="0" applyBorder="1" applyAlignment="1">
      <alignment horizontal="center" vertical="center"/>
    </xf>
    <xf numFmtId="0" fontId="2" fillId="0" borderId="5" xfId="0" applyFont="1" applyBorder="1" applyAlignment="1">
      <alignment horizontal="center" vertical="center"/>
    </xf>
    <xf numFmtId="0" fontId="2" fillId="0" borderId="5" xfId="0" applyFont="1" applyBorder="1" applyAlignment="1">
      <alignment horizontal="left" vertical="center"/>
    </xf>
    <xf numFmtId="1" fontId="0" fillId="0" borderId="5" xfId="0" applyNumberFormat="1" applyBorder="1" applyAlignment="1">
      <alignment horizontal="center" vertical="center"/>
    </xf>
    <xf numFmtId="164" fontId="2" fillId="0" borderId="5" xfId="0" applyNumberFormat="1" applyFont="1" applyBorder="1" applyAlignment="1">
      <alignment horizontal="center" vertical="center"/>
    </xf>
    <xf numFmtId="0" fontId="7" fillId="2" borderId="5" xfId="0" applyFont="1" applyFill="1" applyBorder="1" applyAlignment="1">
      <alignment horizontal="center" vertical="center"/>
    </xf>
    <xf numFmtId="2" fontId="20" fillId="2" borderId="5" xfId="0" applyNumberFormat="1" applyFont="1" applyFill="1" applyBorder="1" applyAlignment="1">
      <alignment horizontal="center" vertical="center"/>
    </xf>
    <xf numFmtId="0" fontId="20" fillId="2" borderId="5" xfId="0" applyFont="1" applyFill="1" applyBorder="1" applyAlignment="1">
      <alignment horizontal="center" vertical="center"/>
    </xf>
    <xf numFmtId="165" fontId="21" fillId="2" borderId="5" xfId="1" applyNumberFormat="1" applyFont="1" applyFill="1" applyBorder="1" applyAlignment="1">
      <alignment vertical="center"/>
    </xf>
    <xf numFmtId="0" fontId="2" fillId="2" borderId="5" xfId="0" applyFont="1" applyFill="1" applyBorder="1" applyAlignment="1">
      <alignment horizontal="left" vertical="center"/>
    </xf>
    <xf numFmtId="0" fontId="22" fillId="0" borderId="0" xfId="0" applyFont="1" applyAlignment="1">
      <alignment horizontal="left" vertical="top"/>
    </xf>
    <xf numFmtId="0" fontId="24" fillId="2" borderId="5" xfId="0" applyFont="1" applyFill="1" applyBorder="1"/>
    <xf numFmtId="0" fontId="24" fillId="2" borderId="5" xfId="0" applyFont="1" applyFill="1" applyBorder="1" applyAlignment="1">
      <alignment horizontal="center"/>
    </xf>
    <xf numFmtId="0" fontId="27" fillId="0" borderId="5" xfId="0" applyFont="1" applyFill="1" applyBorder="1" applyAlignment="1">
      <alignment horizontal="left" vertical="top" wrapText="1"/>
    </xf>
    <xf numFmtId="0" fontId="28" fillId="0" borderId="5" xfId="0" applyFont="1" applyBorder="1" applyAlignment="1">
      <alignment horizontal="center" vertical="center"/>
    </xf>
    <xf numFmtId="0" fontId="26" fillId="0" borderId="5" xfId="0" applyFont="1" applyFill="1" applyBorder="1" applyAlignment="1">
      <alignment horizontal="left" vertical="top" wrapText="1"/>
    </xf>
    <xf numFmtId="0" fontId="27" fillId="0" borderId="5" xfId="0" applyFont="1" applyBorder="1" applyAlignment="1">
      <alignment horizontal="left" vertical="top" wrapText="1"/>
    </xf>
    <xf numFmtId="0" fontId="30" fillId="0" borderId="23" xfId="0" applyFont="1" applyFill="1" applyBorder="1" applyAlignment="1">
      <alignment horizontal="center" vertical="center" wrapText="1"/>
    </xf>
    <xf numFmtId="43" fontId="24" fillId="2" borderId="5" xfId="1" applyFont="1" applyFill="1" applyBorder="1" applyAlignment="1">
      <alignment horizontal="center" vertical="center"/>
    </xf>
    <xf numFmtId="0" fontId="0" fillId="5" borderId="5" xfId="0" applyFill="1" applyBorder="1"/>
    <xf numFmtId="0" fontId="31" fillId="6" borderId="5" xfId="0" applyFont="1" applyFill="1" applyBorder="1" applyAlignment="1">
      <alignment horizontal="left" vertical="center"/>
    </xf>
    <xf numFmtId="166" fontId="31" fillId="6" borderId="5" xfId="0" applyNumberFormat="1" applyFont="1" applyFill="1" applyBorder="1" applyAlignment="1">
      <alignment horizontal="left" vertical="center"/>
    </xf>
    <xf numFmtId="2" fontId="31" fillId="6" borderId="5" xfId="0" applyNumberFormat="1" applyFont="1" applyFill="1" applyBorder="1" applyAlignment="1">
      <alignment horizontal="left" vertical="center"/>
    </xf>
    <xf numFmtId="0" fontId="32" fillId="7" borderId="5" xfId="0" applyFont="1" applyFill="1" applyBorder="1" applyAlignment="1">
      <alignment horizontal="center"/>
    </xf>
    <xf numFmtId="166" fontId="32" fillId="7" borderId="5" xfId="0" applyNumberFormat="1" applyFont="1" applyFill="1" applyBorder="1" applyAlignment="1">
      <alignment horizontal="left"/>
    </xf>
    <xf numFmtId="166" fontId="32" fillId="7" borderId="5" xfId="0" applyNumberFormat="1" applyFont="1" applyFill="1" applyBorder="1" applyAlignment="1">
      <alignment horizontal="center"/>
    </xf>
    <xf numFmtId="2" fontId="32" fillId="7" borderId="5" xfId="0" applyNumberFormat="1" applyFont="1" applyFill="1" applyBorder="1" applyAlignment="1">
      <alignment horizontal="center"/>
    </xf>
    <xf numFmtId="0" fontId="33" fillId="0" borderId="5" xfId="0" applyFont="1" applyBorder="1"/>
    <xf numFmtId="166" fontId="33" fillId="0" borderId="5" xfId="0" applyNumberFormat="1" applyFont="1" applyBorder="1" applyAlignment="1">
      <alignment horizontal="left"/>
    </xf>
    <xf numFmtId="166" fontId="33" fillId="0" borderId="5" xfId="0" applyNumberFormat="1" applyFont="1" applyBorder="1"/>
    <xf numFmtId="0" fontId="33" fillId="0" borderId="25" xfId="0" applyFont="1" applyBorder="1"/>
    <xf numFmtId="0" fontId="33" fillId="0" borderId="24" xfId="0" applyFont="1" applyBorder="1"/>
    <xf numFmtId="0" fontId="32" fillId="0" borderId="5" xfId="0" applyFont="1" applyBorder="1" applyAlignment="1">
      <alignment horizontal="center"/>
    </xf>
    <xf numFmtId="2" fontId="32" fillId="7" borderId="5" xfId="0" applyNumberFormat="1" applyFont="1" applyFill="1" applyBorder="1"/>
    <xf numFmtId="166" fontId="32" fillId="7" borderId="5" xfId="0" applyNumberFormat="1" applyFont="1" applyFill="1" applyBorder="1"/>
    <xf numFmtId="2" fontId="32" fillId="0" borderId="5" xfId="0" applyNumberFormat="1" applyFont="1" applyBorder="1"/>
    <xf numFmtId="166" fontId="32" fillId="0" borderId="5" xfId="0" applyNumberFormat="1" applyFont="1" applyBorder="1"/>
    <xf numFmtId="0" fontId="39" fillId="0" borderId="5" xfId="0" applyFont="1" applyBorder="1" applyAlignment="1">
      <alignment horizontal="left" vertical="top" wrapText="1"/>
    </xf>
    <xf numFmtId="0" fontId="40" fillId="0" borderId="5" xfId="0" applyFont="1" applyBorder="1" applyAlignment="1">
      <alignment horizontal="center" vertical="center"/>
    </xf>
    <xf numFmtId="0" fontId="32" fillId="0" borderId="5" xfId="0" applyFont="1" applyBorder="1" applyAlignment="1">
      <alignment horizontal="center"/>
    </xf>
    <xf numFmtId="0" fontId="24" fillId="2" borderId="5" xfId="0" applyFont="1" applyFill="1" applyBorder="1" applyAlignment="1">
      <alignment horizontal="center" vertical="center"/>
    </xf>
    <xf numFmtId="0" fontId="0" fillId="2" borderId="25" xfId="0" applyFill="1" applyBorder="1" applyAlignment="1">
      <alignment horizontal="center"/>
    </xf>
    <xf numFmtId="0" fontId="0" fillId="2" borderId="26" xfId="0" applyFill="1" applyBorder="1" applyAlignment="1">
      <alignment horizontal="center"/>
    </xf>
    <xf numFmtId="0" fontId="0" fillId="2" borderId="24" xfId="0" applyFill="1" applyBorder="1" applyAlignment="1">
      <alignment horizontal="center"/>
    </xf>
    <xf numFmtId="0" fontId="7" fillId="0" borderId="27" xfId="0" applyFont="1" applyBorder="1" applyAlignment="1">
      <alignment horizontal="center" vertical="center"/>
    </xf>
    <xf numFmtId="0" fontId="7" fillId="0" borderId="0" xfId="0" applyFont="1" applyAlignment="1">
      <alignment horizontal="center" vertical="center"/>
    </xf>
    <xf numFmtId="0" fontId="2" fillId="0" borderId="27" xfId="0" applyFont="1" applyBorder="1" applyAlignment="1">
      <alignment horizontal="left" vertical="top" wrapText="1"/>
    </xf>
    <xf numFmtId="0" fontId="2" fillId="0" borderId="0" xfId="0" applyFont="1" applyAlignment="1">
      <alignment horizontal="left" vertical="top" wrapText="1"/>
    </xf>
    <xf numFmtId="0" fontId="2" fillId="0" borderId="27" xfId="0" applyFont="1" applyBorder="1" applyAlignment="1">
      <alignment horizontal="center" vertical="center"/>
    </xf>
    <xf numFmtId="0" fontId="2" fillId="0" borderId="0" xfId="0" applyFont="1" applyAlignment="1">
      <alignment horizontal="center" vertical="center"/>
    </xf>
    <xf numFmtId="0" fontId="3" fillId="2"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4" fillId="0" borderId="5" xfId="0" applyFont="1" applyFill="1" applyBorder="1" applyAlignment="1">
      <alignment horizontal="left" vertical="top" wrapText="1"/>
    </xf>
    <xf numFmtId="0" fontId="24" fillId="0" borderId="5" xfId="0" applyFont="1" applyFill="1" applyBorder="1" applyAlignment="1">
      <alignment horizontal="center" vertical="center"/>
    </xf>
    <xf numFmtId="1" fontId="19" fillId="2" borderId="5" xfId="0" applyNumberFormat="1" applyFont="1" applyFill="1" applyBorder="1" applyAlignment="1">
      <alignment horizontal="center" vertical="center" shrinkToFit="1"/>
    </xf>
    <xf numFmtId="0" fontId="17" fillId="2" borderId="5" xfId="0" applyFont="1" applyFill="1" applyBorder="1" applyAlignment="1">
      <alignment horizontal="center" vertical="center"/>
    </xf>
    <xf numFmtId="0" fontId="17" fillId="2" borderId="5" xfId="0" applyFont="1" applyFill="1" applyBorder="1" applyAlignment="1">
      <alignment horizontal="center" vertical="center" wrapText="1"/>
    </xf>
    <xf numFmtId="0" fontId="4" fillId="0" borderId="4" xfId="0" applyFont="1" applyBorder="1" applyAlignment="1">
      <alignment horizontal="left" vertical="top" wrapText="1"/>
    </xf>
    <xf numFmtId="0" fontId="4" fillId="0" borderId="5" xfId="0" applyFont="1" applyBorder="1" applyAlignment="1">
      <alignment horizontal="left" vertical="top" wrapText="1"/>
    </xf>
    <xf numFmtId="0" fontId="4" fillId="0" borderId="6" xfId="0" applyFont="1" applyBorder="1" applyAlignment="1">
      <alignment horizontal="left" vertical="top" wrapText="1"/>
    </xf>
    <xf numFmtId="0" fontId="16" fillId="0" borderId="5" xfId="0" applyFont="1" applyFill="1" applyBorder="1" applyAlignment="1">
      <alignment horizontal="center" vertical="center"/>
    </xf>
    <xf numFmtId="0" fontId="17" fillId="0" borderId="5" xfId="0" applyFont="1" applyFill="1" applyBorder="1" applyAlignment="1">
      <alignment horizontal="center" vertical="center"/>
    </xf>
    <xf numFmtId="0" fontId="3" fillId="3" borderId="10" xfId="0" applyFont="1" applyFill="1" applyBorder="1" applyAlignment="1">
      <alignment horizontal="center" vertical="center" wrapText="1"/>
    </xf>
    <xf numFmtId="0" fontId="3" fillId="3" borderId="11" xfId="0" applyFont="1" applyFill="1" applyBorder="1" applyAlignment="1">
      <alignment horizontal="center" vertical="center" wrapText="1"/>
    </xf>
    <xf numFmtId="0" fontId="3" fillId="3" borderId="12" xfId="0" applyFont="1" applyFill="1" applyBorder="1" applyAlignment="1">
      <alignment horizontal="center" vertical="center" wrapText="1"/>
    </xf>
    <xf numFmtId="0" fontId="4" fillId="0" borderId="10" xfId="0" applyFont="1" applyBorder="1" applyAlignment="1">
      <alignment horizontal="left" vertical="top" wrapText="1"/>
    </xf>
    <xf numFmtId="0" fontId="4" fillId="0" borderId="11" xfId="0" applyFont="1" applyBorder="1" applyAlignment="1">
      <alignment horizontal="left" vertical="top" wrapText="1"/>
    </xf>
    <xf numFmtId="0" fontId="4" fillId="0" borderId="12" xfId="0" applyFont="1" applyBorder="1" applyAlignment="1">
      <alignment horizontal="left" vertical="top" wrapText="1"/>
    </xf>
    <xf numFmtId="0" fontId="8" fillId="3" borderId="13" xfId="0" applyFont="1" applyFill="1" applyBorder="1" applyAlignment="1">
      <alignment horizontal="center" vertical="center" wrapText="1"/>
    </xf>
    <xf numFmtId="0" fontId="8" fillId="3" borderId="16" xfId="0" applyFont="1" applyFill="1" applyBorder="1" applyAlignment="1">
      <alignment horizontal="center" vertical="center" wrapText="1"/>
    </xf>
    <xf numFmtId="0" fontId="8" fillId="3" borderId="20" xfId="0" applyFont="1" applyFill="1" applyBorder="1" applyAlignment="1">
      <alignment horizontal="center" vertical="center" wrapText="1"/>
    </xf>
    <xf numFmtId="0" fontId="9" fillId="3" borderId="14" xfId="0" applyFont="1" applyFill="1" applyBorder="1" applyAlignment="1">
      <alignment horizontal="center" vertical="top" wrapText="1"/>
    </xf>
    <xf numFmtId="0" fontId="9" fillId="3" borderId="17" xfId="0" applyFont="1" applyFill="1" applyBorder="1" applyAlignment="1">
      <alignment horizontal="center" vertical="top" wrapText="1"/>
    </xf>
    <xf numFmtId="0" fontId="9" fillId="3" borderId="14" xfId="0" applyFont="1" applyFill="1" applyBorder="1" applyAlignment="1">
      <alignment horizontal="center" vertical="center" wrapText="1"/>
    </xf>
    <xf numFmtId="0" fontId="9" fillId="3" borderId="18"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3" borderId="15"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2" xfId="0" applyFont="1" applyFill="1" applyBorder="1" applyAlignment="1">
      <alignment horizontal="center" vertical="center" wrapText="1"/>
    </xf>
    <xf numFmtId="0" fontId="24" fillId="2" borderId="5" xfId="0" applyFont="1" applyFill="1" applyBorder="1" applyAlignment="1">
      <alignment horizontal="center" vertical="center" wrapText="1"/>
    </xf>
    <xf numFmtId="0" fontId="23" fillId="0" borderId="5" xfId="0" applyFont="1" applyFill="1" applyBorder="1" applyAlignment="1">
      <alignment horizontal="left" vertical="top" wrapText="1"/>
    </xf>
    <xf numFmtId="0" fontId="25" fillId="0" borderId="28" xfId="0" applyFont="1" applyBorder="1" applyAlignment="1">
      <alignment horizontal="center" vertical="center"/>
    </xf>
    <xf numFmtId="0" fontId="2" fillId="0" borderId="0" xfId="0" applyFont="1" applyBorder="1" applyAlignment="1">
      <alignment horizontal="left" vertical="top"/>
    </xf>
    <xf numFmtId="0" fontId="2" fillId="0" borderId="0" xfId="0" applyFont="1" applyBorder="1" applyAlignment="1">
      <alignment horizontal="center" vertical="center"/>
    </xf>
    <xf numFmtId="0" fontId="2" fillId="0" borderId="29" xfId="0" applyFont="1" applyBorder="1" applyAlignment="1">
      <alignment horizontal="left" vertical="center"/>
    </xf>
    <xf numFmtId="0" fontId="26" fillId="0" borderId="5" xfId="0" applyFont="1" applyFill="1" applyBorder="1" applyAlignment="1">
      <alignment horizontal="center" vertical="center" wrapText="1"/>
    </xf>
    <xf numFmtId="0" fontId="29" fillId="0" borderId="5" xfId="0" applyFont="1" applyBorder="1" applyAlignment="1">
      <alignment horizontal="left" vertical="center" wrapText="1"/>
    </xf>
  </cellXfs>
  <cellStyles count="3">
    <cellStyle name="Comma" xfId="1" builtinId="3"/>
    <cellStyle name="Normal" xfId="0" builtinId="0"/>
    <cellStyle name="Normal 2" xfId="2" xr:uid="{00000000-0005-0000-0000-000002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17" Type="http://schemas.openxmlformats.org/officeDocument/2006/relationships/customXml" Target="../customXml/item6.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ormal%20documents/Schools%20documents/&#1576;&#1585;&#1575;&#1608;&#1585;&#1583;&#1607;&#1575;&#1740;%20&#1580;&#1583;&#1740;&#1583;%20&#1578;&#1608;&#1587;&#1591;%20&#1588;&#1585;&#1740;&#1601;/&#1580;&#1586;%20&#1576;&#1585;&#1575;&#1608;&#1585;&#1583;%20&#1607;&#1575;&#1740;%20&#1670;&#1705;%20&#1588;&#1583;&#1607;%20&#1605;&#1705;&#1575;&#1578;&#1576;%20&#1578;&#1740;&#1662;&#1740;&#1705;/low%20cast&#1580;&#1586;%20&#1576;&#1585;&#1575;&#1608;&#1585;&#1583;%20&#1605;&#1705;&#1578;&#1576;%20&#1607;&#1575;&#1740;/&#1580;&#1586;%20&#1576;&#1585;&#1575;&#1608;&#1585;&#1583;%20&#1605;&#1576;&#1585;&#1586;5%20&#1594;&#1585;&#1601;&#1607;%20&#1575;&#1740;%20%20&#1582;&#1588;&#1578;%20&#1662;&#1582;&#1578;&#1607;%20&#1576;&#1575;%20&#1662;&#1608;&#1588;&#1588;%20&#1711;&#1575;&#1583;&#1585;%20&#1601;&#1604;&#1586;&#161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8"/>
      <sheetName val="Sheet6"/>
      <sheetName val="Sheet7"/>
      <sheetName val="Sheet4"/>
      <sheetName val="Sheet3"/>
      <sheetName val="Sheet2"/>
      <sheetName val="Sheet1"/>
    </sheetNames>
    <sheetDataSet>
      <sheetData sheetId="0" refreshError="1">
        <row r="24">
          <cell r="B24">
            <v>10.5</v>
          </cell>
        </row>
        <row r="25">
          <cell r="B25">
            <v>25</v>
          </cell>
        </row>
      </sheetData>
      <sheetData sheetId="1" refreshError="1">
        <row r="23">
          <cell r="B23">
            <v>8</v>
          </cell>
        </row>
      </sheetData>
      <sheetData sheetId="2" refreshError="1"/>
      <sheetData sheetId="3" refreshError="1"/>
      <sheetData sheetId="4" refreshError="1"/>
      <sheetData sheetId="5" refreshError="1"/>
      <sheetData sheetId="6"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134"/>
  <sheetViews>
    <sheetView topLeftCell="A108" zoomScale="85" zoomScaleNormal="85" workbookViewId="0">
      <selection activeCell="I124" sqref="I124"/>
    </sheetView>
  </sheetViews>
  <sheetFormatPr defaultColWidth="9" defaultRowHeight="14.5"/>
  <cols>
    <col min="1" max="1" width="4.81640625" customWidth="1"/>
    <col min="2" max="2" width="26.26953125" customWidth="1"/>
    <col min="3" max="3" width="23.81640625" customWidth="1"/>
    <col min="10" max="10" width="9.7265625" customWidth="1"/>
  </cols>
  <sheetData>
    <row r="1" spans="1:10" ht="15.5">
      <c r="A1" s="59" t="s">
        <v>0</v>
      </c>
      <c r="B1" s="60" t="s">
        <v>1</v>
      </c>
      <c r="C1" s="60" t="s">
        <v>2</v>
      </c>
      <c r="D1" s="60" t="s">
        <v>3</v>
      </c>
      <c r="E1" s="61" t="s">
        <v>0</v>
      </c>
      <c r="F1" s="60" t="s">
        <v>4</v>
      </c>
      <c r="G1" s="60" t="s">
        <v>5</v>
      </c>
      <c r="H1" s="60" t="s">
        <v>6</v>
      </c>
      <c r="I1" s="61" t="s">
        <v>7</v>
      </c>
      <c r="J1" s="60" t="s">
        <v>8</v>
      </c>
    </row>
    <row r="2" spans="1:10">
      <c r="A2" s="62">
        <v>1</v>
      </c>
      <c r="B2" s="63" t="s">
        <v>9</v>
      </c>
      <c r="C2" s="64"/>
      <c r="D2" s="64"/>
      <c r="E2" s="65"/>
      <c r="F2" s="64"/>
      <c r="G2" s="64"/>
      <c r="H2" s="64"/>
      <c r="I2" s="72"/>
      <c r="J2" s="73"/>
    </row>
    <row r="3" spans="1:10">
      <c r="A3" s="66"/>
      <c r="B3" s="67" t="s">
        <v>9</v>
      </c>
      <c r="C3" s="68" t="s">
        <v>10</v>
      </c>
      <c r="D3" s="68" t="s">
        <v>11</v>
      </c>
      <c r="E3" s="66">
        <v>1</v>
      </c>
      <c r="F3" s="69"/>
      <c r="G3" s="70"/>
      <c r="H3" s="66"/>
      <c r="I3" s="66">
        <v>1</v>
      </c>
      <c r="J3" s="66"/>
    </row>
    <row r="4" spans="1:10">
      <c r="A4" s="78" t="s">
        <v>7</v>
      </c>
      <c r="B4" s="78"/>
      <c r="C4" s="78"/>
      <c r="D4" s="78"/>
      <c r="E4" s="78"/>
      <c r="F4" s="78"/>
      <c r="G4" s="78"/>
      <c r="H4" s="78"/>
      <c r="I4" s="74">
        <f>SUM(I3)</f>
        <v>1</v>
      </c>
      <c r="J4" s="75"/>
    </row>
    <row r="5" spans="1:10">
      <c r="A5" s="62">
        <v>1</v>
      </c>
      <c r="B5" s="63" t="s">
        <v>12</v>
      </c>
      <c r="C5" s="64"/>
      <c r="D5" s="64"/>
      <c r="E5" s="65"/>
      <c r="F5" s="64"/>
      <c r="G5" s="64"/>
      <c r="H5" s="64"/>
      <c r="I5" s="72"/>
      <c r="J5" s="73"/>
    </row>
    <row r="6" spans="1:10" ht="16.5">
      <c r="A6" s="66"/>
      <c r="B6" s="67" t="s">
        <v>13</v>
      </c>
      <c r="C6" s="68" t="s">
        <v>14</v>
      </c>
      <c r="D6" s="68" t="s">
        <v>15</v>
      </c>
      <c r="E6" s="66">
        <v>1</v>
      </c>
      <c r="F6" s="66">
        <v>25.89</v>
      </c>
      <c r="G6" s="66"/>
      <c r="H6" s="66">
        <v>2.6</v>
      </c>
      <c r="I6" s="66">
        <f>E6*F6*H6</f>
        <v>67.314000000000007</v>
      </c>
      <c r="J6" s="66"/>
    </row>
    <row r="7" spans="1:10" ht="16.5">
      <c r="A7" s="66"/>
      <c r="B7" s="67"/>
      <c r="C7" s="68" t="s">
        <v>16</v>
      </c>
      <c r="D7" s="68" t="s">
        <v>15</v>
      </c>
      <c r="E7" s="66">
        <v>2</v>
      </c>
      <c r="F7" s="66">
        <f>10.3</f>
        <v>10.3</v>
      </c>
      <c r="G7" s="66"/>
      <c r="H7" s="66">
        <v>2.6</v>
      </c>
      <c r="I7" s="66">
        <f t="shared" ref="I7:I13" si="0">E7*F7*H7</f>
        <v>53.56</v>
      </c>
      <c r="J7" s="66"/>
    </row>
    <row r="8" spans="1:10" ht="16.5">
      <c r="A8" s="66"/>
      <c r="B8" s="67"/>
      <c r="C8" s="68" t="s">
        <v>17</v>
      </c>
      <c r="D8" s="68" t="s">
        <v>15</v>
      </c>
      <c r="E8" s="66">
        <v>2</v>
      </c>
      <c r="F8" s="66">
        <f>1.18</f>
        <v>1.18</v>
      </c>
      <c r="G8" s="66"/>
      <c r="H8" s="66">
        <v>2.6</v>
      </c>
      <c r="I8" s="66">
        <f t="shared" si="0"/>
        <v>6.1360000000000001</v>
      </c>
      <c r="J8" s="66"/>
    </row>
    <row r="9" spans="1:10" ht="16.5">
      <c r="A9" s="66"/>
      <c r="B9" s="67"/>
      <c r="C9" s="68" t="s">
        <v>18</v>
      </c>
      <c r="D9" s="68" t="s">
        <v>15</v>
      </c>
      <c r="E9" s="66">
        <v>1</v>
      </c>
      <c r="F9" s="66">
        <v>7.89</v>
      </c>
      <c r="G9" s="66"/>
      <c r="H9" s="66">
        <v>2.6</v>
      </c>
      <c r="I9" s="66">
        <f t="shared" si="0"/>
        <v>20.513999999999999</v>
      </c>
      <c r="J9" s="66"/>
    </row>
    <row r="10" spans="1:10" ht="16.5">
      <c r="A10" s="66"/>
      <c r="B10" s="67"/>
      <c r="C10" s="68" t="s">
        <v>19</v>
      </c>
      <c r="D10" s="68" t="s">
        <v>15</v>
      </c>
      <c r="E10" s="66">
        <v>2</v>
      </c>
      <c r="F10" s="66">
        <v>7.5</v>
      </c>
      <c r="G10" s="66"/>
      <c r="H10" s="66">
        <v>2.6</v>
      </c>
      <c r="I10" s="66">
        <f t="shared" si="0"/>
        <v>39</v>
      </c>
      <c r="J10" s="66"/>
    </row>
    <row r="11" spans="1:10" ht="16.5">
      <c r="A11" s="66"/>
      <c r="B11" s="67"/>
      <c r="C11" s="68" t="s">
        <v>20</v>
      </c>
      <c r="D11" s="68" t="s">
        <v>15</v>
      </c>
      <c r="E11" s="66">
        <v>2</v>
      </c>
      <c r="F11" s="66">
        <v>8.24</v>
      </c>
      <c r="G11" s="66"/>
      <c r="H11" s="66">
        <v>2.6</v>
      </c>
      <c r="I11" s="66">
        <f t="shared" si="0"/>
        <v>42.848000000000006</v>
      </c>
      <c r="J11" s="66"/>
    </row>
    <row r="12" spans="1:10" ht="16.5">
      <c r="A12" s="66"/>
      <c r="B12" s="67"/>
      <c r="C12" s="68" t="s">
        <v>20</v>
      </c>
      <c r="D12" s="68" t="s">
        <v>15</v>
      </c>
      <c r="E12" s="66">
        <v>2</v>
      </c>
      <c r="F12" s="66">
        <v>3.78</v>
      </c>
      <c r="G12" s="66"/>
      <c r="H12" s="66">
        <v>2.6</v>
      </c>
      <c r="I12" s="66">
        <f t="shared" si="0"/>
        <v>19.655999999999999</v>
      </c>
      <c r="J12" s="66"/>
    </row>
    <row r="13" spans="1:10" ht="16.5">
      <c r="A13" s="66"/>
      <c r="B13" s="67"/>
      <c r="C13" s="68" t="s">
        <v>21</v>
      </c>
      <c r="D13" s="68" t="s">
        <v>15</v>
      </c>
      <c r="E13" s="66">
        <v>1</v>
      </c>
      <c r="F13" s="66">
        <v>26</v>
      </c>
      <c r="G13" s="66"/>
      <c r="H13" s="66">
        <v>0.5</v>
      </c>
      <c r="I13" s="66">
        <f t="shared" si="0"/>
        <v>13</v>
      </c>
      <c r="J13" s="66"/>
    </row>
    <row r="14" spans="1:10">
      <c r="A14" s="78" t="s">
        <v>7</v>
      </c>
      <c r="B14" s="78"/>
      <c r="C14" s="78"/>
      <c r="D14" s="78"/>
      <c r="E14" s="78"/>
      <c r="F14" s="78"/>
      <c r="G14" s="78"/>
      <c r="H14" s="78"/>
      <c r="I14" s="74">
        <f>SUM(I6:I13)</f>
        <v>262.02800000000002</v>
      </c>
      <c r="J14" s="75"/>
    </row>
    <row r="15" spans="1:10">
      <c r="A15" s="71"/>
      <c r="B15" s="71"/>
      <c r="C15" s="71"/>
      <c r="D15" s="71"/>
      <c r="E15" s="71"/>
      <c r="F15" s="71"/>
      <c r="G15" s="71"/>
      <c r="H15" s="71"/>
      <c r="I15" s="74"/>
      <c r="J15" s="75"/>
    </row>
    <row r="16" spans="1:10">
      <c r="A16" s="62">
        <v>2</v>
      </c>
      <c r="B16" s="63" t="s">
        <v>22</v>
      </c>
      <c r="C16" s="64"/>
      <c r="D16" s="64"/>
      <c r="E16" s="65"/>
      <c r="F16" s="64"/>
      <c r="G16" s="64"/>
      <c r="H16" s="64"/>
      <c r="I16" s="72"/>
      <c r="J16" s="73"/>
    </row>
    <row r="17" spans="1:13" ht="16.5">
      <c r="A17" s="66"/>
      <c r="B17" s="67" t="s">
        <v>13</v>
      </c>
      <c r="C17" s="68" t="s">
        <v>14</v>
      </c>
      <c r="D17" s="68" t="s">
        <v>15</v>
      </c>
      <c r="E17" s="66">
        <v>1</v>
      </c>
      <c r="F17" s="66">
        <v>25.89</v>
      </c>
      <c r="G17" s="66"/>
      <c r="H17" s="66">
        <v>2.6</v>
      </c>
      <c r="I17" s="66">
        <f>E17*F17*H17</f>
        <v>67.314000000000007</v>
      </c>
      <c r="J17" s="66"/>
    </row>
    <row r="18" spans="1:13" ht="16.5">
      <c r="A18" s="66"/>
      <c r="B18" s="67"/>
      <c r="C18" s="68" t="s">
        <v>16</v>
      </c>
      <c r="D18" s="68" t="s">
        <v>15</v>
      </c>
      <c r="E18" s="66">
        <v>2</v>
      </c>
      <c r="F18" s="66">
        <f>10.3</f>
        <v>10.3</v>
      </c>
      <c r="G18" s="66"/>
      <c r="H18" s="66">
        <v>2.6</v>
      </c>
      <c r="I18" s="66">
        <f t="shared" ref="I18:I24" si="1">E18*F18*H18</f>
        <v>53.56</v>
      </c>
      <c r="J18" s="66"/>
      <c r="M18">
        <f>0.5+0.15+0.12+1.28</f>
        <v>2.0499999999999998</v>
      </c>
    </row>
    <row r="19" spans="1:13" ht="16.5">
      <c r="A19" s="66"/>
      <c r="B19" s="67"/>
      <c r="C19" s="68" t="s">
        <v>17</v>
      </c>
      <c r="D19" s="68" t="s">
        <v>15</v>
      </c>
      <c r="E19" s="66">
        <v>2</v>
      </c>
      <c r="F19" s="66">
        <f>1.18</f>
        <v>1.18</v>
      </c>
      <c r="G19" s="66"/>
      <c r="H19" s="66">
        <v>2.6</v>
      </c>
      <c r="I19" s="66">
        <f t="shared" si="1"/>
        <v>6.1360000000000001</v>
      </c>
      <c r="J19" s="66"/>
    </row>
    <row r="20" spans="1:13" ht="16.5">
      <c r="A20" s="66"/>
      <c r="B20" s="67"/>
      <c r="C20" s="68" t="s">
        <v>18</v>
      </c>
      <c r="D20" s="68" t="s">
        <v>15</v>
      </c>
      <c r="E20" s="66">
        <v>1</v>
      </c>
      <c r="F20" s="66">
        <v>7.89</v>
      </c>
      <c r="G20" s="66"/>
      <c r="H20" s="66">
        <v>2.6</v>
      </c>
      <c r="I20" s="66">
        <f t="shared" si="1"/>
        <v>20.513999999999999</v>
      </c>
      <c r="J20" s="66"/>
    </row>
    <row r="21" spans="1:13" ht="16.5">
      <c r="A21" s="66"/>
      <c r="B21" s="67"/>
      <c r="C21" s="68" t="s">
        <v>19</v>
      </c>
      <c r="D21" s="68" t="s">
        <v>15</v>
      </c>
      <c r="E21" s="66">
        <v>2</v>
      </c>
      <c r="F21" s="66">
        <v>7.5</v>
      </c>
      <c r="G21" s="66"/>
      <c r="H21" s="66">
        <v>2.6</v>
      </c>
      <c r="I21" s="66">
        <f t="shared" si="1"/>
        <v>39</v>
      </c>
      <c r="J21" s="66"/>
    </row>
    <row r="22" spans="1:13" ht="16.5">
      <c r="A22" s="66"/>
      <c r="B22" s="67"/>
      <c r="C22" s="68" t="s">
        <v>20</v>
      </c>
      <c r="D22" s="68" t="s">
        <v>15</v>
      </c>
      <c r="E22" s="66">
        <v>2</v>
      </c>
      <c r="F22" s="66">
        <v>8.24</v>
      </c>
      <c r="G22" s="66"/>
      <c r="H22" s="66">
        <v>2.6</v>
      </c>
      <c r="I22" s="66">
        <f t="shared" si="1"/>
        <v>42.848000000000006</v>
      </c>
      <c r="J22" s="66"/>
    </row>
    <row r="23" spans="1:13" ht="16.5">
      <c r="A23" s="66"/>
      <c r="B23" s="67"/>
      <c r="C23" s="68" t="s">
        <v>20</v>
      </c>
      <c r="D23" s="68" t="s">
        <v>15</v>
      </c>
      <c r="E23" s="66">
        <v>2</v>
      </c>
      <c r="F23" s="66">
        <v>3.78</v>
      </c>
      <c r="G23" s="66"/>
      <c r="H23" s="66">
        <v>2.6</v>
      </c>
      <c r="I23" s="66">
        <f t="shared" si="1"/>
        <v>19.655999999999999</v>
      </c>
      <c r="J23" s="66"/>
    </row>
    <row r="24" spans="1:13" ht="16.5">
      <c r="A24" s="66"/>
      <c r="B24" s="67"/>
      <c r="C24" s="68" t="s">
        <v>21</v>
      </c>
      <c r="D24" s="68" t="s">
        <v>15</v>
      </c>
      <c r="E24" s="66">
        <v>1</v>
      </c>
      <c r="F24" s="66">
        <v>101</v>
      </c>
      <c r="G24" s="66"/>
      <c r="H24">
        <f>0.5+0.15+0.12+1.28+0.5</f>
        <v>2.5499999999999998</v>
      </c>
      <c r="I24" s="66">
        <f t="shared" si="1"/>
        <v>257.54999999999995</v>
      </c>
      <c r="J24" s="66"/>
    </row>
    <row r="25" spans="1:13">
      <c r="A25" s="78" t="s">
        <v>7</v>
      </c>
      <c r="B25" s="78"/>
      <c r="C25" s="78"/>
      <c r="D25" s="78"/>
      <c r="E25" s="78"/>
      <c r="F25" s="78"/>
      <c r="G25" s="78"/>
      <c r="H25" s="78"/>
      <c r="I25" s="74">
        <f>SUM(I17:I24)</f>
        <v>506.57799999999997</v>
      </c>
      <c r="J25" s="75"/>
    </row>
    <row r="26" spans="1:13">
      <c r="A26" s="62">
        <v>2</v>
      </c>
      <c r="B26" s="63" t="s">
        <v>23</v>
      </c>
      <c r="C26" s="64"/>
      <c r="D26" s="64"/>
      <c r="E26" s="65"/>
      <c r="F26" s="64"/>
      <c r="G26" s="64"/>
      <c r="H26" s="64"/>
      <c r="I26" s="72"/>
      <c r="J26" s="73"/>
    </row>
    <row r="27" spans="1:13" ht="16.5">
      <c r="A27" s="66"/>
      <c r="B27" s="67" t="s">
        <v>24</v>
      </c>
      <c r="C27" s="68" t="s">
        <v>25</v>
      </c>
      <c r="D27" s="68" t="s">
        <v>15</v>
      </c>
      <c r="E27" s="66">
        <v>1</v>
      </c>
      <c r="F27" s="66">
        <f>4.39+3.38+1</f>
        <v>8.77</v>
      </c>
      <c r="G27" s="66">
        <v>1.25</v>
      </c>
      <c r="H27" s="66"/>
      <c r="I27" s="66">
        <f>E27*F27*G27</f>
        <v>10.962499999999999</v>
      </c>
      <c r="J27" s="66"/>
    </row>
    <row r="28" spans="1:13" ht="16.5">
      <c r="A28" s="66"/>
      <c r="B28" s="67"/>
      <c r="C28" s="68" t="s">
        <v>26</v>
      </c>
      <c r="D28" s="68" t="s">
        <v>15</v>
      </c>
      <c r="E28" s="66">
        <v>1</v>
      </c>
      <c r="F28" s="66">
        <v>4.41</v>
      </c>
      <c r="G28" s="66">
        <v>0.5</v>
      </c>
      <c r="H28" s="66"/>
      <c r="I28" s="66">
        <f t="shared" ref="I28:I37" si="2">E28*F28*G28</f>
        <v>2.2050000000000001</v>
      </c>
      <c r="J28" s="66"/>
    </row>
    <row r="29" spans="1:13" ht="16.5">
      <c r="A29" s="66"/>
      <c r="B29" s="67"/>
      <c r="C29" s="68" t="s">
        <v>27</v>
      </c>
      <c r="D29" s="68" t="s">
        <v>15</v>
      </c>
      <c r="E29" s="66">
        <v>1</v>
      </c>
      <c r="F29" s="66">
        <v>3</v>
      </c>
      <c r="G29" s="66">
        <v>0.5</v>
      </c>
      <c r="H29" s="66"/>
      <c r="I29" s="66">
        <f t="shared" si="2"/>
        <v>1.5</v>
      </c>
      <c r="J29" s="66"/>
    </row>
    <row r="30" spans="1:13" ht="16.5">
      <c r="A30" s="66"/>
      <c r="B30" s="67"/>
      <c r="C30" s="68" t="s">
        <v>28</v>
      </c>
      <c r="D30" s="68" t="s">
        <v>15</v>
      </c>
      <c r="E30" s="66">
        <v>1</v>
      </c>
      <c r="F30" s="66">
        <f>3.21*2</f>
        <v>6.42</v>
      </c>
      <c r="G30" s="66">
        <v>2</v>
      </c>
      <c r="H30" s="66"/>
      <c r="I30" s="66">
        <f t="shared" si="2"/>
        <v>12.84</v>
      </c>
      <c r="J30" s="66"/>
    </row>
    <row r="31" spans="1:13" ht="16.5">
      <c r="A31" s="66"/>
      <c r="B31" s="67"/>
      <c r="C31" s="68" t="s">
        <v>29</v>
      </c>
      <c r="D31" s="68" t="s">
        <v>15</v>
      </c>
      <c r="E31" s="66">
        <v>1</v>
      </c>
      <c r="F31" s="66">
        <f>3.2+3.45</f>
        <v>6.65</v>
      </c>
      <c r="G31" s="66">
        <v>2.5</v>
      </c>
      <c r="H31" s="66"/>
      <c r="I31" s="66">
        <f t="shared" si="2"/>
        <v>16.625</v>
      </c>
      <c r="J31" s="66"/>
    </row>
    <row r="32" spans="1:13" ht="16.5">
      <c r="A32" s="66"/>
      <c r="B32" s="67"/>
      <c r="C32" s="68" t="s">
        <v>30</v>
      </c>
      <c r="D32" s="68" t="s">
        <v>15</v>
      </c>
      <c r="E32" s="66">
        <v>1</v>
      </c>
      <c r="F32" s="66">
        <v>3</v>
      </c>
      <c r="G32" s="66">
        <v>0.5</v>
      </c>
      <c r="H32" s="66"/>
      <c r="I32" s="66">
        <f t="shared" si="2"/>
        <v>1.5</v>
      </c>
      <c r="J32" s="66"/>
    </row>
    <row r="33" spans="1:10" ht="16.5">
      <c r="A33" s="66"/>
      <c r="B33" s="67"/>
      <c r="C33" s="68" t="s">
        <v>31</v>
      </c>
      <c r="D33" s="68" t="s">
        <v>15</v>
      </c>
      <c r="E33" s="66">
        <v>1</v>
      </c>
      <c r="F33" s="66">
        <v>0.5</v>
      </c>
      <c r="G33" s="66">
        <v>0.5</v>
      </c>
      <c r="H33" s="66"/>
      <c r="I33" s="66">
        <f t="shared" si="2"/>
        <v>0.25</v>
      </c>
      <c r="J33" s="66"/>
    </row>
    <row r="34" spans="1:10" ht="16.5">
      <c r="A34" s="66"/>
      <c r="B34" s="67"/>
      <c r="C34" s="68" t="s">
        <v>32</v>
      </c>
      <c r="D34" s="68" t="s">
        <v>15</v>
      </c>
      <c r="E34" s="66">
        <v>1</v>
      </c>
      <c r="F34" s="66">
        <v>1</v>
      </c>
      <c r="G34" s="66">
        <v>2.5</v>
      </c>
      <c r="H34" s="66"/>
      <c r="I34" s="66">
        <f t="shared" si="2"/>
        <v>2.5</v>
      </c>
      <c r="J34" s="66"/>
    </row>
    <row r="35" spans="1:10" ht="16.5">
      <c r="A35" s="66"/>
      <c r="B35" s="67"/>
      <c r="C35" s="68" t="s">
        <v>33</v>
      </c>
      <c r="D35" s="68" t="s">
        <v>15</v>
      </c>
      <c r="E35" s="66">
        <v>1</v>
      </c>
      <c r="F35" s="66">
        <v>2</v>
      </c>
      <c r="G35" s="66">
        <v>0.5</v>
      </c>
      <c r="H35" s="66"/>
      <c r="I35" s="66">
        <f t="shared" si="2"/>
        <v>1</v>
      </c>
      <c r="J35" s="66"/>
    </row>
    <row r="36" spans="1:10" ht="16.5">
      <c r="A36" s="66"/>
      <c r="B36" s="67"/>
      <c r="C36" s="68" t="s">
        <v>34</v>
      </c>
      <c r="D36" s="68" t="s">
        <v>15</v>
      </c>
      <c r="E36" s="66">
        <v>1</v>
      </c>
      <c r="F36" s="66">
        <f>2+1.5+2+4</f>
        <v>9.5</v>
      </c>
      <c r="G36" s="66">
        <v>2.5</v>
      </c>
      <c r="H36" s="66"/>
      <c r="I36" s="66">
        <f t="shared" si="2"/>
        <v>23.75</v>
      </c>
      <c r="J36" s="66"/>
    </row>
    <row r="37" spans="1:10" ht="16.5">
      <c r="A37" s="66"/>
      <c r="B37" s="67"/>
      <c r="C37" s="68" t="s">
        <v>35</v>
      </c>
      <c r="D37" s="68" t="s">
        <v>15</v>
      </c>
      <c r="E37" s="66">
        <v>1</v>
      </c>
      <c r="F37" s="66">
        <v>5.16</v>
      </c>
      <c r="G37" s="66">
        <v>1.2</v>
      </c>
      <c r="H37" s="66"/>
      <c r="I37" s="66">
        <f t="shared" si="2"/>
        <v>6.1920000000000002</v>
      </c>
      <c r="J37" s="66"/>
    </row>
    <row r="38" spans="1:10">
      <c r="A38" s="78" t="s">
        <v>7</v>
      </c>
      <c r="B38" s="78"/>
      <c r="C38" s="78"/>
      <c r="D38" s="78"/>
      <c r="E38" s="78"/>
      <c r="F38" s="78"/>
      <c r="G38" s="78"/>
      <c r="H38" s="78"/>
      <c r="I38" s="74">
        <f>SUM(I27:I37)</f>
        <v>79.3245</v>
      </c>
      <c r="J38" s="75"/>
    </row>
    <row r="39" spans="1:10" ht="16.5">
      <c r="A39" s="66"/>
      <c r="B39" s="67" t="s">
        <v>36</v>
      </c>
      <c r="C39" s="68" t="s">
        <v>26</v>
      </c>
      <c r="D39" s="68" t="s">
        <v>15</v>
      </c>
      <c r="E39" s="66">
        <v>1</v>
      </c>
      <c r="F39" s="66">
        <v>2</v>
      </c>
      <c r="G39" s="66">
        <v>1</v>
      </c>
      <c r="H39" s="66"/>
      <c r="I39" s="66">
        <f t="shared" ref="I39:I51" si="3">E39*F39*G39</f>
        <v>2</v>
      </c>
      <c r="J39" s="66"/>
    </row>
    <row r="40" spans="1:10" ht="16.5">
      <c r="A40" s="66"/>
      <c r="B40" s="67"/>
      <c r="C40" s="68" t="s">
        <v>27</v>
      </c>
      <c r="D40" s="68" t="s">
        <v>15</v>
      </c>
      <c r="E40" s="66">
        <v>1</v>
      </c>
      <c r="F40" s="66">
        <v>4.4000000000000004</v>
      </c>
      <c r="G40" s="66">
        <v>3</v>
      </c>
      <c r="H40" s="66"/>
      <c r="I40" s="66">
        <f t="shared" si="3"/>
        <v>13.200000000000001</v>
      </c>
      <c r="J40" s="66"/>
    </row>
    <row r="41" spans="1:10" ht="16.5">
      <c r="A41" s="66"/>
      <c r="B41" s="67"/>
      <c r="C41" s="68" t="s">
        <v>28</v>
      </c>
      <c r="D41" s="68" t="s">
        <v>15</v>
      </c>
      <c r="E41" s="66">
        <v>1</v>
      </c>
      <c r="F41" s="66">
        <v>3</v>
      </c>
      <c r="G41" s="66">
        <v>3</v>
      </c>
      <c r="H41" s="66"/>
      <c r="I41" s="66">
        <f t="shared" si="3"/>
        <v>9</v>
      </c>
      <c r="J41" s="66"/>
    </row>
    <row r="42" spans="1:10" ht="16.5">
      <c r="A42" s="66"/>
      <c r="B42" s="67"/>
      <c r="C42" s="68" t="s">
        <v>29</v>
      </c>
      <c r="D42" s="68" t="s">
        <v>15</v>
      </c>
      <c r="E42" s="66">
        <v>1</v>
      </c>
      <c r="F42" s="66">
        <v>3</v>
      </c>
      <c r="G42" s="66">
        <v>2</v>
      </c>
      <c r="H42" s="66"/>
      <c r="I42" s="66">
        <f t="shared" si="3"/>
        <v>6</v>
      </c>
      <c r="J42" s="66"/>
    </row>
    <row r="43" spans="1:10" ht="16.5">
      <c r="A43" s="66"/>
      <c r="B43" s="67"/>
      <c r="C43" s="68" t="s">
        <v>30</v>
      </c>
      <c r="D43" s="68" t="s">
        <v>15</v>
      </c>
      <c r="E43" s="66">
        <v>1</v>
      </c>
      <c r="F43" s="66">
        <v>1</v>
      </c>
      <c r="G43" s="66">
        <v>1</v>
      </c>
      <c r="H43" s="66"/>
      <c r="I43" s="66">
        <f t="shared" si="3"/>
        <v>1</v>
      </c>
      <c r="J43" s="66"/>
    </row>
    <row r="44" spans="1:10" ht="16.5">
      <c r="A44" s="66"/>
      <c r="B44" s="67"/>
      <c r="C44" s="68" t="s">
        <v>37</v>
      </c>
      <c r="D44" s="68" t="s">
        <v>15</v>
      </c>
      <c r="E44" s="66">
        <v>1</v>
      </c>
      <c r="F44" s="66">
        <v>3</v>
      </c>
      <c r="G44" s="66">
        <v>2</v>
      </c>
      <c r="H44" s="66"/>
      <c r="I44" s="66">
        <f t="shared" si="3"/>
        <v>6</v>
      </c>
      <c r="J44" s="66"/>
    </row>
    <row r="45" spans="1:10" ht="16.5">
      <c r="A45" s="66"/>
      <c r="B45" s="67"/>
      <c r="C45" s="68" t="s">
        <v>38</v>
      </c>
      <c r="D45" s="68" t="s">
        <v>15</v>
      </c>
      <c r="E45" s="66">
        <v>1</v>
      </c>
      <c r="F45" s="66">
        <v>2</v>
      </c>
      <c r="G45" s="66">
        <v>2.5</v>
      </c>
      <c r="H45" s="66"/>
      <c r="I45" s="66">
        <f t="shared" si="3"/>
        <v>5</v>
      </c>
      <c r="J45" s="66"/>
    </row>
    <row r="46" spans="1:10" ht="16.5">
      <c r="A46" s="66"/>
      <c r="B46" s="67"/>
      <c r="C46" s="68" t="s">
        <v>31</v>
      </c>
      <c r="D46" s="68" t="s">
        <v>15</v>
      </c>
      <c r="E46" s="66">
        <v>1</v>
      </c>
      <c r="F46" s="66">
        <v>1.5</v>
      </c>
      <c r="G46" s="66">
        <v>3.5</v>
      </c>
      <c r="H46" s="66"/>
      <c r="I46" s="66">
        <f t="shared" si="3"/>
        <v>5.25</v>
      </c>
      <c r="J46" s="66"/>
    </row>
    <row r="47" spans="1:10" ht="16.5">
      <c r="A47" s="66"/>
      <c r="B47" s="67"/>
      <c r="C47" s="68" t="s">
        <v>32</v>
      </c>
      <c r="D47" s="68" t="s">
        <v>15</v>
      </c>
      <c r="E47" s="66">
        <v>1</v>
      </c>
      <c r="F47" s="66">
        <v>2</v>
      </c>
      <c r="G47" s="66">
        <v>5</v>
      </c>
      <c r="H47" s="66"/>
      <c r="I47" s="66">
        <f t="shared" si="3"/>
        <v>10</v>
      </c>
      <c r="J47" s="66"/>
    </row>
    <row r="48" spans="1:10" ht="16.5">
      <c r="A48" s="66"/>
      <c r="B48" s="67"/>
      <c r="C48" s="68" t="s">
        <v>33</v>
      </c>
      <c r="D48" s="68" t="s">
        <v>15</v>
      </c>
      <c r="E48" s="66">
        <v>1</v>
      </c>
      <c r="F48" s="66">
        <v>4</v>
      </c>
      <c r="G48" s="66">
        <v>2</v>
      </c>
      <c r="H48" s="66"/>
      <c r="I48" s="66">
        <f t="shared" si="3"/>
        <v>8</v>
      </c>
      <c r="J48" s="66"/>
    </row>
    <row r="49" spans="1:10" ht="16.5">
      <c r="A49" s="66"/>
      <c r="B49" s="67"/>
      <c r="C49" s="68" t="s">
        <v>34</v>
      </c>
      <c r="D49" s="68" t="s">
        <v>15</v>
      </c>
      <c r="E49" s="66">
        <v>1</v>
      </c>
      <c r="F49" s="66">
        <v>2</v>
      </c>
      <c r="G49" s="66">
        <v>2.5</v>
      </c>
      <c r="H49" s="66"/>
      <c r="I49" s="66">
        <f t="shared" si="3"/>
        <v>5</v>
      </c>
      <c r="J49" s="66"/>
    </row>
    <row r="50" spans="1:10" ht="16.5">
      <c r="A50" s="66"/>
      <c r="B50" s="67"/>
      <c r="C50" s="68" t="s">
        <v>35</v>
      </c>
      <c r="D50" s="68" t="s">
        <v>15</v>
      </c>
      <c r="E50" s="66">
        <v>1</v>
      </c>
      <c r="F50" s="66">
        <v>1</v>
      </c>
      <c r="G50" s="66">
        <v>1</v>
      </c>
      <c r="H50" s="66"/>
      <c r="I50" s="66">
        <f t="shared" si="3"/>
        <v>1</v>
      </c>
      <c r="J50" s="66"/>
    </row>
    <row r="51" spans="1:10" ht="16.5">
      <c r="A51" s="66"/>
      <c r="B51" s="67"/>
      <c r="C51" s="68" t="s">
        <v>39</v>
      </c>
      <c r="D51" s="68" t="s">
        <v>15</v>
      </c>
      <c r="E51" s="66">
        <v>1</v>
      </c>
      <c r="F51" s="66">
        <v>3</v>
      </c>
      <c r="G51" s="66">
        <v>1.5</v>
      </c>
      <c r="H51" s="66"/>
      <c r="I51" s="66">
        <f t="shared" si="3"/>
        <v>4.5</v>
      </c>
      <c r="J51" s="66"/>
    </row>
    <row r="52" spans="1:10">
      <c r="A52" s="78" t="s">
        <v>7</v>
      </c>
      <c r="B52" s="78"/>
      <c r="C52" s="78"/>
      <c r="D52" s="78"/>
      <c r="E52" s="78"/>
      <c r="F52" s="78"/>
      <c r="G52" s="78"/>
      <c r="H52" s="78"/>
      <c r="I52" s="74">
        <f>SUM(I39:I51)</f>
        <v>75.95</v>
      </c>
      <c r="J52" s="75"/>
    </row>
    <row r="53" spans="1:10">
      <c r="A53" s="62">
        <v>3</v>
      </c>
      <c r="B53" s="63" t="s">
        <v>40</v>
      </c>
      <c r="C53" s="64"/>
      <c r="D53" s="64"/>
      <c r="E53" s="65"/>
      <c r="F53" s="64"/>
      <c r="G53" s="64"/>
      <c r="H53" s="64"/>
      <c r="I53" s="72"/>
      <c r="J53" s="73"/>
    </row>
    <row r="54" spans="1:10" ht="16.5">
      <c r="A54" s="66"/>
      <c r="B54" s="67" t="s">
        <v>41</v>
      </c>
      <c r="C54" s="68" t="s">
        <v>33</v>
      </c>
      <c r="D54" s="68" t="s">
        <v>15</v>
      </c>
      <c r="E54" s="66">
        <v>1</v>
      </c>
      <c r="F54" s="66">
        <f>3.91*2+4.77</f>
        <v>12.59</v>
      </c>
      <c r="G54" s="66">
        <v>2.5</v>
      </c>
      <c r="H54" s="66"/>
      <c r="I54" s="66">
        <f>E54*F54*G54</f>
        <v>31.475000000000001</v>
      </c>
      <c r="J54" s="66"/>
    </row>
    <row r="55" spans="1:10" ht="16.5">
      <c r="A55" s="66"/>
      <c r="B55" s="67"/>
      <c r="C55" s="68" t="s">
        <v>34</v>
      </c>
      <c r="D55" s="68" t="s">
        <v>15</v>
      </c>
      <c r="E55" s="66">
        <v>1</v>
      </c>
      <c r="F55" s="66">
        <f>4.05*2+7.08*2</f>
        <v>22.259999999999998</v>
      </c>
      <c r="G55" s="66">
        <v>2.5</v>
      </c>
      <c r="H55" s="66"/>
      <c r="I55" s="66">
        <f t="shared" ref="I55:I63" si="4">E55*F55*G55</f>
        <v>55.649999999999991</v>
      </c>
      <c r="J55" s="66"/>
    </row>
    <row r="56" spans="1:10" ht="16.5">
      <c r="A56" s="66"/>
      <c r="B56" s="67"/>
      <c r="C56" s="68" t="s">
        <v>32</v>
      </c>
      <c r="D56" s="68" t="s">
        <v>15</v>
      </c>
      <c r="E56" s="66">
        <v>1</v>
      </c>
      <c r="F56" s="66">
        <f>9.53*2+1.89</f>
        <v>20.95</v>
      </c>
      <c r="G56" s="66">
        <v>2.5</v>
      </c>
      <c r="H56" s="66"/>
      <c r="I56" s="66">
        <f t="shared" si="4"/>
        <v>52.375</v>
      </c>
      <c r="J56" s="66"/>
    </row>
    <row r="57" spans="1:10" ht="16.5">
      <c r="A57" s="66"/>
      <c r="B57" s="67"/>
      <c r="C57" s="68" t="s">
        <v>31</v>
      </c>
      <c r="D57" s="68" t="s">
        <v>15</v>
      </c>
      <c r="E57" s="66">
        <v>1</v>
      </c>
      <c r="F57" s="66">
        <f>3.45*2+3.37*2</f>
        <v>13.64</v>
      </c>
      <c r="G57" s="66">
        <v>2.5</v>
      </c>
      <c r="H57" s="66"/>
      <c r="I57" s="66">
        <f t="shared" si="4"/>
        <v>34.1</v>
      </c>
      <c r="J57" s="66"/>
    </row>
    <row r="58" spans="1:10" ht="16.5">
      <c r="A58" s="66"/>
      <c r="B58" s="67"/>
      <c r="C58" s="68" t="s">
        <v>29</v>
      </c>
      <c r="D58" s="68" t="s">
        <v>15</v>
      </c>
      <c r="E58" s="66">
        <v>1</v>
      </c>
      <c r="F58" s="66">
        <f>3.5*2+4*2</f>
        <v>15</v>
      </c>
      <c r="G58" s="66">
        <v>2.5</v>
      </c>
      <c r="H58" s="66"/>
      <c r="I58" s="66">
        <f t="shared" si="4"/>
        <v>37.5</v>
      </c>
      <c r="J58" s="66"/>
    </row>
    <row r="59" spans="1:10" ht="16.5">
      <c r="A59" s="66"/>
      <c r="B59" s="67"/>
      <c r="C59" s="68" t="s">
        <v>30</v>
      </c>
      <c r="D59" s="68" t="s">
        <v>15</v>
      </c>
      <c r="E59" s="66">
        <v>1</v>
      </c>
      <c r="F59" s="66">
        <f>5.45*2+6.66*2</f>
        <v>24.22</v>
      </c>
      <c r="G59" s="66">
        <v>2.5</v>
      </c>
      <c r="H59" s="66"/>
      <c r="I59" s="66">
        <f t="shared" si="4"/>
        <v>60.55</v>
      </c>
      <c r="J59" s="66"/>
    </row>
    <row r="60" spans="1:10" ht="16.5">
      <c r="A60" s="66"/>
      <c r="B60" s="67"/>
      <c r="C60" s="68" t="s">
        <v>28</v>
      </c>
      <c r="D60" s="68" t="s">
        <v>15</v>
      </c>
      <c r="E60" s="66">
        <v>1</v>
      </c>
      <c r="F60" s="66">
        <f>3.5*2+3.21*2</f>
        <v>13.42</v>
      </c>
      <c r="G60" s="66">
        <v>2.5</v>
      </c>
      <c r="H60" s="66"/>
      <c r="I60" s="66">
        <f t="shared" si="4"/>
        <v>33.549999999999997</v>
      </c>
      <c r="J60" s="66"/>
    </row>
    <row r="61" spans="1:10" ht="16.5">
      <c r="A61" s="66"/>
      <c r="B61" s="67"/>
      <c r="C61" s="68" t="s">
        <v>27</v>
      </c>
      <c r="D61" s="68" t="s">
        <v>15</v>
      </c>
      <c r="E61" s="66">
        <v>1</v>
      </c>
      <c r="F61" s="66">
        <f>4.5*2+3*2</f>
        <v>15</v>
      </c>
      <c r="G61" s="66">
        <v>2.5</v>
      </c>
      <c r="H61" s="66"/>
      <c r="I61" s="66">
        <f t="shared" si="4"/>
        <v>37.5</v>
      </c>
      <c r="J61" s="66"/>
    </row>
    <row r="62" spans="1:10" ht="16.5">
      <c r="A62" s="66"/>
      <c r="B62" s="67"/>
      <c r="C62" s="68" t="s">
        <v>26</v>
      </c>
      <c r="D62" s="68" t="s">
        <v>15</v>
      </c>
      <c r="E62" s="66">
        <v>1</v>
      </c>
      <c r="F62" s="66">
        <f>4.5*2+4.1*2</f>
        <v>17.2</v>
      </c>
      <c r="G62" s="66">
        <v>2.5</v>
      </c>
      <c r="H62" s="66"/>
      <c r="I62" s="66">
        <f t="shared" si="4"/>
        <v>43</v>
      </c>
      <c r="J62" s="66"/>
    </row>
    <row r="63" spans="1:10" ht="16.5">
      <c r="A63" s="66"/>
      <c r="B63" s="67"/>
      <c r="C63" s="68" t="s">
        <v>25</v>
      </c>
      <c r="D63" s="68" t="s">
        <v>15</v>
      </c>
      <c r="E63" s="66">
        <v>1</v>
      </c>
      <c r="F63" s="66">
        <f>4.5*2+3.5*2</f>
        <v>16</v>
      </c>
      <c r="G63" s="66">
        <v>2.5</v>
      </c>
      <c r="H63" s="66"/>
      <c r="I63" s="66">
        <f t="shared" si="4"/>
        <v>40</v>
      </c>
      <c r="J63" s="66"/>
    </row>
    <row r="64" spans="1:10">
      <c r="A64" s="78" t="s">
        <v>7</v>
      </c>
      <c r="B64" s="78"/>
      <c r="C64" s="78"/>
      <c r="D64" s="78"/>
      <c r="E64" s="78"/>
      <c r="F64" s="78"/>
      <c r="G64" s="78"/>
      <c r="H64" s="78"/>
      <c r="I64" s="74">
        <f>SUM(I54:I63)</f>
        <v>425.7</v>
      </c>
      <c r="J64" s="75"/>
    </row>
    <row r="65" spans="1:10" ht="16.5">
      <c r="A65" s="66"/>
      <c r="B65" s="67" t="s">
        <v>42</v>
      </c>
      <c r="C65" s="68" t="s">
        <v>33</v>
      </c>
      <c r="D65" s="68" t="s">
        <v>15</v>
      </c>
      <c r="E65" s="66">
        <v>1</v>
      </c>
      <c r="F65" s="66">
        <v>3.77</v>
      </c>
      <c r="G65" s="66">
        <v>4.91</v>
      </c>
      <c r="H65" s="66"/>
      <c r="I65" s="66">
        <f t="shared" ref="I65:I79" si="5">E65*F65*G65</f>
        <v>18.5107</v>
      </c>
      <c r="J65" s="66"/>
    </row>
    <row r="66" spans="1:10" ht="16.5">
      <c r="A66" s="66"/>
      <c r="B66" s="67"/>
      <c r="C66" s="68" t="s">
        <v>34</v>
      </c>
      <c r="D66" s="68" t="s">
        <v>15</v>
      </c>
      <c r="E66" s="66">
        <v>1</v>
      </c>
      <c r="F66" s="66">
        <v>4.05</v>
      </c>
      <c r="G66" s="66">
        <v>7.08</v>
      </c>
      <c r="H66" s="66"/>
      <c r="I66" s="66">
        <f t="shared" si="5"/>
        <v>28.673999999999999</v>
      </c>
      <c r="J66" s="66"/>
    </row>
    <row r="67" spans="1:10" ht="16.5">
      <c r="A67" s="66"/>
      <c r="B67" s="67"/>
      <c r="C67" s="68" t="s">
        <v>39</v>
      </c>
      <c r="D67" s="68" t="s">
        <v>15</v>
      </c>
      <c r="E67" s="66">
        <v>1</v>
      </c>
      <c r="F67" s="66">
        <v>3</v>
      </c>
      <c r="G67" s="66">
        <v>1.5</v>
      </c>
      <c r="H67" s="66"/>
      <c r="I67" s="66">
        <f t="shared" si="5"/>
        <v>4.5</v>
      </c>
      <c r="J67" s="66"/>
    </row>
    <row r="68" spans="1:10" ht="16.5">
      <c r="A68" s="66"/>
      <c r="B68" s="67"/>
      <c r="C68" s="68" t="s">
        <v>35</v>
      </c>
      <c r="D68" s="68" t="s">
        <v>15</v>
      </c>
      <c r="E68" s="66">
        <v>1</v>
      </c>
      <c r="F68" s="66">
        <v>5.16</v>
      </c>
      <c r="G68" s="66">
        <v>3</v>
      </c>
      <c r="H68" s="66"/>
      <c r="I68" s="66">
        <f t="shared" si="5"/>
        <v>15.48</v>
      </c>
      <c r="J68" s="66"/>
    </row>
    <row r="69" spans="1:10" ht="16.5">
      <c r="A69" s="66"/>
      <c r="B69" s="67"/>
      <c r="C69" s="68" t="s">
        <v>32</v>
      </c>
      <c r="D69" s="68" t="s">
        <v>15</v>
      </c>
      <c r="E69" s="66">
        <v>1</v>
      </c>
      <c r="F69" s="66">
        <v>9.5299999999999994</v>
      </c>
      <c r="G69" s="66">
        <v>1.9</v>
      </c>
      <c r="H69" s="66"/>
      <c r="I69" s="66">
        <f t="shared" si="5"/>
        <v>18.106999999999999</v>
      </c>
      <c r="J69" s="66"/>
    </row>
    <row r="70" spans="1:10" ht="16.5">
      <c r="A70" s="66"/>
      <c r="B70" s="67"/>
      <c r="C70" s="68" t="s">
        <v>43</v>
      </c>
      <c r="D70" s="68" t="s">
        <v>15</v>
      </c>
      <c r="E70" s="66">
        <v>1</v>
      </c>
      <c r="F70" s="66">
        <v>3.45</v>
      </c>
      <c r="G70" s="66">
        <v>3.37</v>
      </c>
      <c r="H70" s="66"/>
      <c r="I70" s="66">
        <f t="shared" si="5"/>
        <v>11.626500000000002</v>
      </c>
      <c r="J70" s="66"/>
    </row>
    <row r="71" spans="1:10" ht="16.5">
      <c r="A71" s="66"/>
      <c r="B71" s="67"/>
      <c r="C71" s="68" t="s">
        <v>38</v>
      </c>
      <c r="D71" s="68" t="s">
        <v>15</v>
      </c>
      <c r="E71" s="66">
        <v>1</v>
      </c>
      <c r="F71" s="66">
        <v>2.39</v>
      </c>
      <c r="G71" s="66">
        <v>2</v>
      </c>
      <c r="H71" s="66"/>
      <c r="I71" s="66">
        <f t="shared" si="5"/>
        <v>4.78</v>
      </c>
      <c r="J71" s="66"/>
    </row>
    <row r="72" spans="1:10" ht="16.5">
      <c r="A72" s="66"/>
      <c r="B72" s="67"/>
      <c r="C72" s="68" t="s">
        <v>29</v>
      </c>
      <c r="D72" s="68" t="s">
        <v>15</v>
      </c>
      <c r="E72" s="66">
        <v>1</v>
      </c>
      <c r="F72" s="66">
        <v>4.38</v>
      </c>
      <c r="G72" s="66">
        <v>4</v>
      </c>
      <c r="H72" s="66"/>
      <c r="I72" s="66">
        <f t="shared" si="5"/>
        <v>17.52</v>
      </c>
      <c r="J72" s="66"/>
    </row>
    <row r="73" spans="1:10" ht="16.5">
      <c r="A73" s="66"/>
      <c r="B73" s="67"/>
      <c r="C73" s="68" t="s">
        <v>30</v>
      </c>
      <c r="D73" s="68" t="s">
        <v>15</v>
      </c>
      <c r="E73" s="66">
        <v>1</v>
      </c>
      <c r="F73" s="66">
        <v>5.45</v>
      </c>
      <c r="G73" s="66">
        <v>6.66</v>
      </c>
      <c r="H73" s="66"/>
      <c r="I73" s="66">
        <f t="shared" si="5"/>
        <v>36.297000000000004</v>
      </c>
      <c r="J73" s="66"/>
    </row>
    <row r="74" spans="1:10" ht="16.5">
      <c r="A74" s="66"/>
      <c r="B74" s="67"/>
      <c r="C74" s="68" t="s">
        <v>37</v>
      </c>
      <c r="D74" s="68" t="s">
        <v>15</v>
      </c>
      <c r="E74" s="66">
        <v>1</v>
      </c>
      <c r="F74" s="66">
        <v>3</v>
      </c>
      <c r="G74" s="66">
        <v>2</v>
      </c>
      <c r="H74" s="66"/>
      <c r="I74" s="66">
        <f t="shared" si="5"/>
        <v>6</v>
      </c>
      <c r="J74" s="66"/>
    </row>
    <row r="75" spans="1:10" ht="16.5">
      <c r="A75" s="66"/>
      <c r="B75" s="67"/>
      <c r="C75" s="68" t="s">
        <v>28</v>
      </c>
      <c r="D75" s="68" t="s">
        <v>15</v>
      </c>
      <c r="E75" s="66">
        <v>1</v>
      </c>
      <c r="F75" s="66">
        <v>3.21</v>
      </c>
      <c r="G75" s="66">
        <v>3.45</v>
      </c>
      <c r="H75" s="66"/>
      <c r="I75" s="66">
        <f t="shared" si="5"/>
        <v>11.0745</v>
      </c>
      <c r="J75" s="66"/>
    </row>
    <row r="76" spans="1:10" ht="16.5">
      <c r="A76" s="66"/>
      <c r="B76" s="67"/>
      <c r="C76" s="68" t="s">
        <v>27</v>
      </c>
      <c r="D76" s="68" t="s">
        <v>15</v>
      </c>
      <c r="E76" s="66">
        <v>1</v>
      </c>
      <c r="F76" s="66">
        <v>4.5</v>
      </c>
      <c r="G76" s="66">
        <v>3</v>
      </c>
      <c r="H76" s="66"/>
      <c r="I76" s="66">
        <f t="shared" si="5"/>
        <v>13.5</v>
      </c>
      <c r="J76" s="66"/>
    </row>
    <row r="77" spans="1:10" ht="16.5">
      <c r="A77" s="66"/>
      <c r="B77" s="67"/>
      <c r="C77" s="68" t="s">
        <v>26</v>
      </c>
      <c r="D77" s="68" t="s">
        <v>15</v>
      </c>
      <c r="E77" s="66">
        <v>1</v>
      </c>
      <c r="F77" s="66">
        <v>4.5</v>
      </c>
      <c r="G77" s="66">
        <v>4.1100000000000003</v>
      </c>
      <c r="H77" s="66"/>
      <c r="I77" s="66">
        <f t="shared" si="5"/>
        <v>18.495000000000001</v>
      </c>
      <c r="J77" s="66"/>
    </row>
    <row r="78" spans="1:10" ht="16.5">
      <c r="A78" s="66"/>
      <c r="B78" s="67"/>
      <c r="C78" s="68" t="s">
        <v>27</v>
      </c>
      <c r="D78" s="68" t="s">
        <v>15</v>
      </c>
      <c r="E78" s="66">
        <v>1</v>
      </c>
      <c r="F78" s="66">
        <v>4.5</v>
      </c>
      <c r="G78" s="66">
        <v>3.4</v>
      </c>
      <c r="H78" s="66"/>
      <c r="I78" s="66">
        <f t="shared" si="5"/>
        <v>15.299999999999999</v>
      </c>
      <c r="J78" s="66"/>
    </row>
    <row r="79" spans="1:10" ht="16.5">
      <c r="A79" s="66"/>
      <c r="B79" s="67"/>
      <c r="C79" s="68" t="s">
        <v>26</v>
      </c>
      <c r="D79" s="68" t="s">
        <v>15</v>
      </c>
      <c r="E79" s="66">
        <v>1</v>
      </c>
      <c r="F79" s="66">
        <v>2</v>
      </c>
      <c r="G79" s="66">
        <v>1.7</v>
      </c>
      <c r="H79" s="66"/>
      <c r="I79" s="66">
        <f t="shared" si="5"/>
        <v>3.4</v>
      </c>
      <c r="J79" s="66"/>
    </row>
    <row r="80" spans="1:10">
      <c r="A80" s="78" t="s">
        <v>7</v>
      </c>
      <c r="B80" s="78"/>
      <c r="C80" s="78"/>
      <c r="D80" s="78"/>
      <c r="E80" s="78"/>
      <c r="F80" s="78"/>
      <c r="G80" s="78"/>
      <c r="H80" s="78"/>
      <c r="I80" s="74">
        <f>SUM(I65:I79)</f>
        <v>223.26470000000003</v>
      </c>
      <c r="J80" s="75"/>
    </row>
    <row r="81" spans="1:10">
      <c r="A81" s="62">
        <v>3</v>
      </c>
      <c r="B81" s="63" t="s">
        <v>44</v>
      </c>
      <c r="C81" s="64"/>
      <c r="D81" s="64"/>
      <c r="E81" s="65"/>
      <c r="F81" s="64"/>
      <c r="G81" s="64"/>
      <c r="H81" s="64"/>
      <c r="I81" s="72"/>
      <c r="J81" s="73"/>
    </row>
    <row r="82" spans="1:10">
      <c r="A82" s="66"/>
      <c r="B82" s="67"/>
      <c r="C82" s="68" t="s">
        <v>45</v>
      </c>
      <c r="D82" s="68" t="s">
        <v>0</v>
      </c>
      <c r="E82" s="66">
        <v>25</v>
      </c>
      <c r="F82" s="69"/>
      <c r="G82" s="70"/>
      <c r="H82" s="66"/>
      <c r="I82" s="66">
        <f>E82</f>
        <v>25</v>
      </c>
      <c r="J82" s="66"/>
    </row>
    <row r="83" spans="1:10">
      <c r="A83" s="78" t="s">
        <v>7</v>
      </c>
      <c r="B83" s="78"/>
      <c r="C83" s="78"/>
      <c r="D83" s="78"/>
      <c r="E83" s="78"/>
      <c r="F83" s="78"/>
      <c r="G83" s="78"/>
      <c r="H83" s="78"/>
      <c r="I83" s="74">
        <f>SUM(I82)</f>
        <v>25</v>
      </c>
      <c r="J83" s="75"/>
    </row>
    <row r="84" spans="1:10">
      <c r="A84" s="62">
        <v>4</v>
      </c>
      <c r="B84" s="63" t="s">
        <v>46</v>
      </c>
      <c r="C84" s="64"/>
      <c r="D84" s="64"/>
      <c r="E84" s="65"/>
      <c r="F84" s="64"/>
      <c r="G84" s="64"/>
      <c r="H84" s="64"/>
      <c r="I84" s="72"/>
      <c r="J84" s="73"/>
    </row>
    <row r="85" spans="1:10" ht="16.5">
      <c r="A85" s="66"/>
      <c r="B85" s="67" t="s">
        <v>47</v>
      </c>
      <c r="C85" s="68" t="s">
        <v>48</v>
      </c>
      <c r="D85" s="68" t="s">
        <v>15</v>
      </c>
      <c r="E85" s="66">
        <v>8</v>
      </c>
      <c r="F85" s="66">
        <v>1</v>
      </c>
      <c r="G85" s="66">
        <v>2.5</v>
      </c>
      <c r="H85" s="66"/>
      <c r="I85" s="66">
        <f>E85*F85*G85</f>
        <v>20</v>
      </c>
      <c r="J85" s="66"/>
    </row>
    <row r="86" spans="1:10" ht="16.5">
      <c r="A86" s="66"/>
      <c r="B86" s="67"/>
      <c r="C86" s="68" t="s">
        <v>49</v>
      </c>
      <c r="D86" s="68" t="s">
        <v>15</v>
      </c>
      <c r="E86" s="66">
        <v>4</v>
      </c>
      <c r="F86" s="66">
        <v>0.8</v>
      </c>
      <c r="G86" s="66">
        <v>2.5</v>
      </c>
      <c r="H86" s="66"/>
      <c r="I86" s="66">
        <f>E86*F86*G86</f>
        <v>8</v>
      </c>
      <c r="J86" s="66"/>
    </row>
    <row r="87" spans="1:10" ht="16.5">
      <c r="A87" s="66"/>
      <c r="B87" s="67"/>
      <c r="C87" s="68" t="s">
        <v>50</v>
      </c>
      <c r="D87" s="68" t="s">
        <v>15</v>
      </c>
      <c r="E87" s="66">
        <v>1</v>
      </c>
      <c r="F87" s="66">
        <v>1.97</v>
      </c>
      <c r="G87" s="66">
        <v>2.5</v>
      </c>
      <c r="H87" s="66"/>
      <c r="I87" s="66">
        <f>E87*F87*G87</f>
        <v>4.9249999999999998</v>
      </c>
      <c r="J87" s="66"/>
    </row>
    <row r="88" spans="1:10" ht="16.5">
      <c r="A88" s="66"/>
      <c r="B88" s="67"/>
      <c r="C88" s="68" t="s">
        <v>51</v>
      </c>
      <c r="D88" s="68" t="s">
        <v>15</v>
      </c>
      <c r="E88" s="66">
        <v>2</v>
      </c>
      <c r="F88" s="66">
        <v>3.77</v>
      </c>
      <c r="G88" s="66">
        <v>2.5</v>
      </c>
      <c r="H88" s="66"/>
      <c r="I88" s="66">
        <f>E88*F88*G88</f>
        <v>18.850000000000001</v>
      </c>
      <c r="J88" s="66"/>
    </row>
    <row r="89" spans="1:10">
      <c r="A89" s="78" t="s">
        <v>7</v>
      </c>
      <c r="B89" s="78"/>
      <c r="C89" s="78"/>
      <c r="D89" s="78"/>
      <c r="E89" s="78"/>
      <c r="F89" s="78"/>
      <c r="G89" s="78"/>
      <c r="H89" s="78"/>
      <c r="I89" s="74">
        <f>SUM(I85:I88)</f>
        <v>51.774999999999999</v>
      </c>
      <c r="J89" s="75"/>
    </row>
    <row r="90" spans="1:10">
      <c r="A90" s="62">
        <v>5</v>
      </c>
      <c r="B90" s="63" t="s">
        <v>52</v>
      </c>
      <c r="C90" s="64"/>
      <c r="D90" s="64"/>
      <c r="E90" s="65"/>
      <c r="F90" s="64"/>
      <c r="G90" s="64"/>
      <c r="H90" s="64"/>
      <c r="I90" s="72"/>
      <c r="J90" s="73"/>
    </row>
    <row r="91" spans="1:10" ht="16.5">
      <c r="A91" s="66"/>
      <c r="B91" s="67" t="s">
        <v>53</v>
      </c>
      <c r="C91" s="68" t="s">
        <v>33</v>
      </c>
      <c r="D91" s="68" t="s">
        <v>15</v>
      </c>
      <c r="E91" s="66">
        <v>1</v>
      </c>
      <c r="F91" s="66">
        <v>3.77</v>
      </c>
      <c r="G91" s="66">
        <v>4.91</v>
      </c>
      <c r="H91" s="66"/>
      <c r="I91" s="66">
        <f>E91*F91*G91</f>
        <v>18.5107</v>
      </c>
      <c r="J91" s="66"/>
    </row>
    <row r="92" spans="1:10" ht="16.5">
      <c r="A92" s="66"/>
      <c r="B92" s="67"/>
      <c r="C92" s="68" t="s">
        <v>34</v>
      </c>
      <c r="D92" s="68" t="s">
        <v>15</v>
      </c>
      <c r="E92" s="66">
        <v>1</v>
      </c>
      <c r="F92" s="66">
        <v>4.05</v>
      </c>
      <c r="G92" s="66">
        <v>7.08</v>
      </c>
      <c r="H92" s="66"/>
      <c r="I92" s="66">
        <f t="shared" ref="I92:I101" si="6">E92*F92*G92</f>
        <v>28.673999999999999</v>
      </c>
      <c r="J92" s="66"/>
    </row>
    <row r="93" spans="1:10" ht="16.5">
      <c r="A93" s="66"/>
      <c r="B93" s="67"/>
      <c r="C93" s="68" t="s">
        <v>35</v>
      </c>
      <c r="D93" s="68" t="s">
        <v>15</v>
      </c>
      <c r="E93" s="66">
        <v>1</v>
      </c>
      <c r="F93" s="66">
        <v>2.95</v>
      </c>
      <c r="G93" s="66">
        <v>5.16</v>
      </c>
      <c r="H93" s="66"/>
      <c r="I93" s="66">
        <f t="shared" si="6"/>
        <v>15.222000000000001</v>
      </c>
      <c r="J93" s="66"/>
    </row>
    <row r="94" spans="1:10" ht="16.5">
      <c r="A94" s="66"/>
      <c r="B94" s="67"/>
      <c r="C94" s="68" t="s">
        <v>32</v>
      </c>
      <c r="D94" s="68" t="s">
        <v>15</v>
      </c>
      <c r="E94" s="66">
        <v>1</v>
      </c>
      <c r="F94" s="66">
        <v>1.9</v>
      </c>
      <c r="G94" s="66">
        <v>9.5299999999999994</v>
      </c>
      <c r="H94" s="66"/>
      <c r="I94" s="66">
        <f t="shared" si="6"/>
        <v>18.106999999999999</v>
      </c>
      <c r="J94" s="66"/>
    </row>
    <row r="95" spans="1:10" ht="16.5">
      <c r="A95" s="66"/>
      <c r="B95" s="67"/>
      <c r="C95" s="68" t="s">
        <v>31</v>
      </c>
      <c r="D95" s="68" t="s">
        <v>15</v>
      </c>
      <c r="E95" s="66">
        <v>1</v>
      </c>
      <c r="F95" s="66">
        <v>3.37</v>
      </c>
      <c r="G95" s="66">
        <v>3.45</v>
      </c>
      <c r="H95" s="66"/>
      <c r="I95" s="66">
        <f t="shared" si="6"/>
        <v>11.626500000000002</v>
      </c>
      <c r="J95" s="66"/>
    </row>
    <row r="96" spans="1:10" ht="16.5">
      <c r="A96" s="66"/>
      <c r="B96" s="67"/>
      <c r="C96" s="68" t="s">
        <v>29</v>
      </c>
      <c r="D96" s="68" t="s">
        <v>15</v>
      </c>
      <c r="E96" s="66">
        <v>1</v>
      </c>
      <c r="F96" s="66">
        <v>4.38</v>
      </c>
      <c r="G96" s="66">
        <v>3.96</v>
      </c>
      <c r="H96" s="66"/>
      <c r="I96" s="66">
        <f t="shared" si="6"/>
        <v>17.344799999999999</v>
      </c>
      <c r="J96" s="66"/>
    </row>
    <row r="97" spans="1:10" ht="16.5">
      <c r="A97" s="66"/>
      <c r="B97" s="67"/>
      <c r="C97" s="68" t="s">
        <v>30</v>
      </c>
      <c r="D97" s="68" t="s">
        <v>15</v>
      </c>
      <c r="E97" s="66">
        <v>1</v>
      </c>
      <c r="F97" s="66">
        <v>6.66</v>
      </c>
      <c r="G97" s="66">
        <v>5.45</v>
      </c>
      <c r="H97" s="66"/>
      <c r="I97" s="66">
        <f t="shared" si="6"/>
        <v>36.297000000000004</v>
      </c>
      <c r="J97" s="66"/>
    </row>
    <row r="98" spans="1:10" ht="16.5">
      <c r="A98" s="66"/>
      <c r="B98" s="67"/>
      <c r="C98" s="68" t="s">
        <v>28</v>
      </c>
      <c r="D98" s="68" t="s">
        <v>15</v>
      </c>
      <c r="E98" s="66">
        <v>1</v>
      </c>
      <c r="F98" s="66">
        <v>3.21</v>
      </c>
      <c r="G98" s="66">
        <v>3.45</v>
      </c>
      <c r="H98" s="66"/>
      <c r="I98" s="66">
        <f t="shared" si="6"/>
        <v>11.0745</v>
      </c>
      <c r="J98" s="66"/>
    </row>
    <row r="99" spans="1:10" ht="16.5">
      <c r="A99" s="66"/>
      <c r="B99" s="67"/>
      <c r="C99" s="68" t="s">
        <v>27</v>
      </c>
      <c r="D99" s="68" t="s">
        <v>15</v>
      </c>
      <c r="E99" s="66">
        <v>1</v>
      </c>
      <c r="F99" s="66">
        <v>4.4000000000000004</v>
      </c>
      <c r="G99" s="66">
        <v>3</v>
      </c>
      <c r="H99" s="66"/>
      <c r="I99" s="66">
        <f t="shared" si="6"/>
        <v>13.200000000000001</v>
      </c>
      <c r="J99" s="66"/>
    </row>
    <row r="100" spans="1:10" ht="16.5">
      <c r="A100" s="66"/>
      <c r="B100" s="67"/>
      <c r="C100" s="68" t="s">
        <v>26</v>
      </c>
      <c r="D100" s="68" t="s">
        <v>15</v>
      </c>
      <c r="E100" s="66">
        <v>1</v>
      </c>
      <c r="F100" s="66">
        <v>4.4000000000000004</v>
      </c>
      <c r="G100" s="66">
        <v>4.1100000000000003</v>
      </c>
      <c r="H100" s="66"/>
      <c r="I100" s="66">
        <f t="shared" si="6"/>
        <v>18.084000000000003</v>
      </c>
      <c r="J100" s="66"/>
    </row>
    <row r="101" spans="1:10" ht="16.5">
      <c r="A101" s="66"/>
      <c r="B101" s="67"/>
      <c r="C101" s="68" t="s">
        <v>25</v>
      </c>
      <c r="D101" s="68" t="s">
        <v>15</v>
      </c>
      <c r="E101" s="66">
        <v>1</v>
      </c>
      <c r="F101" s="66">
        <v>4.4000000000000004</v>
      </c>
      <c r="G101" s="66">
        <v>3.4</v>
      </c>
      <c r="H101" s="66"/>
      <c r="I101" s="66">
        <f t="shared" si="6"/>
        <v>14.96</v>
      </c>
      <c r="J101" s="66"/>
    </row>
    <row r="102" spans="1:10">
      <c r="A102" s="78" t="s">
        <v>7</v>
      </c>
      <c r="B102" s="78"/>
      <c r="C102" s="78"/>
      <c r="D102" s="78"/>
      <c r="E102" s="78"/>
      <c r="F102" s="78"/>
      <c r="G102" s="78"/>
      <c r="H102" s="78"/>
      <c r="I102" s="74">
        <f>SUM(I91:I101)</f>
        <v>203.10050000000001</v>
      </c>
      <c r="J102" s="75"/>
    </row>
    <row r="103" spans="1:10">
      <c r="A103" s="62">
        <v>6</v>
      </c>
      <c r="B103" s="63" t="s">
        <v>54</v>
      </c>
      <c r="C103" s="64"/>
      <c r="D103" s="64"/>
      <c r="E103" s="65"/>
      <c r="F103" s="64"/>
      <c r="G103" s="64"/>
      <c r="H103" s="64"/>
      <c r="I103" s="72"/>
      <c r="J103" s="73"/>
    </row>
    <row r="104" spans="1:10" ht="16.5">
      <c r="A104" s="66"/>
      <c r="B104" s="67" t="s">
        <v>55</v>
      </c>
      <c r="C104" s="68" t="s">
        <v>55</v>
      </c>
      <c r="D104" s="68" t="s">
        <v>15</v>
      </c>
      <c r="E104" s="66">
        <v>1</v>
      </c>
      <c r="F104" s="69">
        <f>337.6725*0.4</f>
        <v>135.06900000000002</v>
      </c>
      <c r="G104" s="70"/>
      <c r="H104" s="66"/>
      <c r="I104" s="66">
        <f>E104*F104</f>
        <v>135.06900000000002</v>
      </c>
      <c r="J104" s="66"/>
    </row>
    <row r="105" spans="1:10">
      <c r="A105" s="78" t="s">
        <v>7</v>
      </c>
      <c r="B105" s="78"/>
      <c r="C105" s="78"/>
      <c r="D105" s="78"/>
      <c r="E105" s="78"/>
      <c r="F105" s="78"/>
      <c r="G105" s="78"/>
      <c r="H105" s="78"/>
      <c r="I105" s="74">
        <f>SUM(I104)</f>
        <v>135.06900000000002</v>
      </c>
      <c r="J105" s="75"/>
    </row>
    <row r="106" spans="1:10">
      <c r="A106" s="62">
        <v>7</v>
      </c>
      <c r="B106" s="63" t="s">
        <v>56</v>
      </c>
      <c r="C106" s="64"/>
      <c r="D106" s="64"/>
      <c r="E106" s="65"/>
      <c r="F106" s="64"/>
      <c r="G106" s="64"/>
      <c r="H106" s="64"/>
      <c r="I106" s="72"/>
      <c r="J106" s="73"/>
    </row>
    <row r="107" spans="1:10" ht="16.5">
      <c r="A107" s="66"/>
      <c r="B107" s="67" t="s">
        <v>57</v>
      </c>
      <c r="C107" s="68" t="s">
        <v>58</v>
      </c>
      <c r="D107" s="68" t="s">
        <v>15</v>
      </c>
      <c r="E107" s="66">
        <v>1</v>
      </c>
      <c r="F107" s="69">
        <v>3</v>
      </c>
      <c r="G107" s="70">
        <v>1.5</v>
      </c>
      <c r="H107" s="66"/>
      <c r="I107" s="66">
        <f>E107*F107*G107</f>
        <v>4.5</v>
      </c>
      <c r="J107" s="66"/>
    </row>
    <row r="108" spans="1:10" ht="16.5">
      <c r="A108" s="66"/>
      <c r="B108" s="67"/>
      <c r="C108" s="68" t="s">
        <v>59</v>
      </c>
      <c r="D108" s="68" t="s">
        <v>15</v>
      </c>
      <c r="E108" s="66">
        <v>1</v>
      </c>
      <c r="F108" s="69">
        <v>1.65</v>
      </c>
      <c r="G108" s="70">
        <v>1.9</v>
      </c>
      <c r="H108" s="66"/>
      <c r="I108" s="66">
        <f>E108*F108*G108</f>
        <v>3.1349999999999998</v>
      </c>
      <c r="J108" s="66"/>
    </row>
    <row r="109" spans="1:10" ht="16.5">
      <c r="A109" s="66"/>
      <c r="B109" s="67"/>
      <c r="C109" s="68" t="s">
        <v>60</v>
      </c>
      <c r="D109" s="68" t="s">
        <v>15</v>
      </c>
      <c r="E109" s="66">
        <v>1</v>
      </c>
      <c r="F109" s="69">
        <v>2.4</v>
      </c>
      <c r="G109" s="70">
        <v>2</v>
      </c>
      <c r="H109" s="66"/>
      <c r="I109" s="66">
        <f>E109*F109*G109</f>
        <v>4.8</v>
      </c>
      <c r="J109" s="66"/>
    </row>
    <row r="110" spans="1:10" ht="16.5">
      <c r="A110" s="66"/>
      <c r="B110" s="67"/>
      <c r="C110" s="68" t="s">
        <v>61</v>
      </c>
      <c r="D110" s="68" t="s">
        <v>15</v>
      </c>
      <c r="E110" s="66">
        <v>1</v>
      </c>
      <c r="F110" s="69">
        <v>3.3</v>
      </c>
      <c r="G110" s="70">
        <v>2.1</v>
      </c>
      <c r="H110" s="66"/>
      <c r="I110" s="66">
        <f>E110*F110*G110</f>
        <v>6.93</v>
      </c>
      <c r="J110" s="66"/>
    </row>
    <row r="111" spans="1:10">
      <c r="A111" s="78" t="s">
        <v>7</v>
      </c>
      <c r="B111" s="78"/>
      <c r="C111" s="78"/>
      <c r="D111" s="78"/>
      <c r="E111" s="78"/>
      <c r="F111" s="78"/>
      <c r="G111" s="78"/>
      <c r="H111" s="78"/>
      <c r="I111" s="74">
        <f>SUM(I107:I110)</f>
        <v>19.364999999999998</v>
      </c>
      <c r="J111" s="75"/>
    </row>
    <row r="112" spans="1:10">
      <c r="A112" s="62">
        <v>8</v>
      </c>
      <c r="B112" s="63" t="s">
        <v>62</v>
      </c>
      <c r="C112" s="64"/>
      <c r="D112" s="64"/>
      <c r="E112" s="65"/>
      <c r="F112" s="64"/>
      <c r="G112" s="64"/>
      <c r="H112" s="64"/>
      <c r="I112" s="72"/>
      <c r="J112" s="73"/>
    </row>
    <row r="113" spans="1:10" ht="16.5">
      <c r="A113" s="66"/>
      <c r="B113" s="67" t="s">
        <v>63</v>
      </c>
      <c r="C113" s="68" t="s">
        <v>58</v>
      </c>
      <c r="D113" s="68" t="s">
        <v>15</v>
      </c>
      <c r="E113" s="66">
        <v>1</v>
      </c>
      <c r="F113" s="69">
        <f>3*2+1.5*2</f>
        <v>9</v>
      </c>
      <c r="G113" s="70">
        <v>2.5</v>
      </c>
      <c r="H113" s="66"/>
      <c r="I113" s="66">
        <f>E113*F113*G113</f>
        <v>22.5</v>
      </c>
      <c r="J113" s="66"/>
    </row>
    <row r="114" spans="1:10" ht="16.5">
      <c r="A114" s="66"/>
      <c r="B114" s="67"/>
      <c r="C114" s="68" t="s">
        <v>59</v>
      </c>
      <c r="D114" s="68" t="s">
        <v>15</v>
      </c>
      <c r="E114" s="66">
        <v>1</v>
      </c>
      <c r="F114" s="69">
        <f>1.63*2+1.89*2</f>
        <v>7.0399999999999991</v>
      </c>
      <c r="G114" s="70">
        <v>2.5</v>
      </c>
      <c r="H114" s="66"/>
      <c r="I114" s="66">
        <f>E114*F114*G114</f>
        <v>17.599999999999998</v>
      </c>
      <c r="J114" s="66"/>
    </row>
    <row r="115" spans="1:10" ht="16.5">
      <c r="A115" s="66"/>
      <c r="B115" s="67"/>
      <c r="C115" s="68" t="s">
        <v>60</v>
      </c>
      <c r="D115" s="68" t="s">
        <v>15</v>
      </c>
      <c r="E115" s="66">
        <v>1</v>
      </c>
      <c r="F115" s="69">
        <f>2.39*2+2*2</f>
        <v>8.7800000000000011</v>
      </c>
      <c r="G115" s="70">
        <v>2.5</v>
      </c>
      <c r="H115" s="66"/>
      <c r="I115" s="66">
        <f>E115*F115*G115</f>
        <v>21.950000000000003</v>
      </c>
      <c r="J115" s="66"/>
    </row>
    <row r="116" spans="1:10" ht="16.5">
      <c r="A116" s="66"/>
      <c r="B116" s="67"/>
      <c r="C116" s="68" t="s">
        <v>61</v>
      </c>
      <c r="D116" s="68" t="s">
        <v>15</v>
      </c>
      <c r="E116" s="66">
        <v>1</v>
      </c>
      <c r="F116" s="69">
        <f>3.3*2+2.09*2</f>
        <v>10.78</v>
      </c>
      <c r="G116" s="70">
        <v>2.5</v>
      </c>
      <c r="H116" s="66"/>
      <c r="I116" s="66">
        <f>E116*F116*G116</f>
        <v>26.95</v>
      </c>
      <c r="J116" s="66"/>
    </row>
    <row r="117" spans="1:10" ht="16.5">
      <c r="A117" s="66"/>
      <c r="B117" s="67"/>
      <c r="C117" s="68" t="s">
        <v>64</v>
      </c>
      <c r="D117" s="68" t="s">
        <v>15</v>
      </c>
      <c r="E117" s="66">
        <v>1</v>
      </c>
      <c r="F117" s="69">
        <f>5.16*2+3*2</f>
        <v>16.32</v>
      </c>
      <c r="G117" s="70">
        <v>2.5</v>
      </c>
      <c r="H117" s="66"/>
      <c r="I117" s="66">
        <f>E117*F117*G117</f>
        <v>40.799999999999997</v>
      </c>
      <c r="J117" s="66"/>
    </row>
    <row r="118" spans="1:10">
      <c r="A118" s="78" t="s">
        <v>7</v>
      </c>
      <c r="B118" s="78"/>
      <c r="C118" s="78"/>
      <c r="D118" s="78"/>
      <c r="E118" s="78"/>
      <c r="F118" s="78"/>
      <c r="G118" s="78"/>
      <c r="H118" s="78"/>
      <c r="I118" s="74">
        <f>SUM(I113:I116)</f>
        <v>89</v>
      </c>
      <c r="J118" s="75"/>
    </row>
    <row r="119" spans="1:10">
      <c r="A119" s="62">
        <v>9</v>
      </c>
      <c r="B119" s="63" t="s">
        <v>65</v>
      </c>
      <c r="C119" s="64"/>
      <c r="D119" s="64"/>
      <c r="E119" s="65"/>
      <c r="F119" s="64"/>
      <c r="G119" s="64"/>
      <c r="H119" s="64"/>
      <c r="I119" s="72"/>
      <c r="J119" s="73"/>
    </row>
    <row r="120" spans="1:10" ht="16.5">
      <c r="A120" s="66"/>
      <c r="B120" s="67" t="s">
        <v>66</v>
      </c>
      <c r="C120" s="68" t="s">
        <v>67</v>
      </c>
      <c r="D120" s="68" t="s">
        <v>15</v>
      </c>
      <c r="E120" s="66">
        <v>1</v>
      </c>
      <c r="F120" s="69">
        <f>2.6+0.65</f>
        <v>3.25</v>
      </c>
      <c r="G120" s="70"/>
      <c r="H120" s="66">
        <v>0.6</v>
      </c>
      <c r="I120" s="66">
        <f>E120*F120*H120</f>
        <v>1.95</v>
      </c>
      <c r="J120" s="66"/>
    </row>
    <row r="121" spans="1:10">
      <c r="A121" s="78" t="s">
        <v>7</v>
      </c>
      <c r="B121" s="78"/>
      <c r="C121" s="78"/>
      <c r="D121" s="78"/>
      <c r="E121" s="78"/>
      <c r="F121" s="78"/>
      <c r="G121" s="78"/>
      <c r="H121" s="78"/>
      <c r="I121" s="74">
        <f>SUM(I120)</f>
        <v>1.95</v>
      </c>
      <c r="J121" s="75"/>
    </row>
    <row r="122" spans="1:10">
      <c r="A122" s="62">
        <v>10</v>
      </c>
      <c r="B122" s="63" t="s">
        <v>68</v>
      </c>
      <c r="C122" s="64"/>
      <c r="D122" s="64"/>
      <c r="E122" s="65"/>
      <c r="F122" s="64"/>
      <c r="G122" s="64"/>
      <c r="H122" s="64"/>
      <c r="I122" s="72"/>
      <c r="J122" s="73"/>
    </row>
    <row r="123" spans="1:10" ht="16.5">
      <c r="A123" s="66"/>
      <c r="B123" s="67" t="s">
        <v>66</v>
      </c>
      <c r="C123" s="68" t="s">
        <v>69</v>
      </c>
      <c r="D123" s="68" t="s">
        <v>15</v>
      </c>
      <c r="E123" s="66">
        <v>1</v>
      </c>
      <c r="F123" s="69">
        <f>3.4+2.35</f>
        <v>5.75</v>
      </c>
      <c r="G123" s="70"/>
      <c r="H123" s="66">
        <v>0.9</v>
      </c>
      <c r="I123" s="66">
        <f>E123*F123*H123</f>
        <v>5.1749999999999998</v>
      </c>
      <c r="J123" s="66"/>
    </row>
    <row r="124" spans="1:10">
      <c r="A124" s="78" t="s">
        <v>7</v>
      </c>
      <c r="B124" s="78"/>
      <c r="C124" s="78"/>
      <c r="D124" s="78"/>
      <c r="E124" s="78"/>
      <c r="F124" s="78"/>
      <c r="G124" s="78"/>
      <c r="H124" s="78"/>
      <c r="I124" s="74">
        <f>SUM(I123)</f>
        <v>5.1749999999999998</v>
      </c>
      <c r="J124" s="75"/>
    </row>
    <row r="125" spans="1:10">
      <c r="A125" s="62">
        <v>12</v>
      </c>
      <c r="B125" s="63" t="s">
        <v>70</v>
      </c>
      <c r="C125" s="64"/>
      <c r="D125" s="64"/>
      <c r="E125" s="65"/>
      <c r="F125" s="64"/>
      <c r="G125" s="64"/>
      <c r="H125" s="64"/>
      <c r="I125" s="72"/>
      <c r="J125" s="73"/>
    </row>
    <row r="126" spans="1:10" ht="16.5">
      <c r="A126" s="66"/>
      <c r="B126" s="67" t="s">
        <v>71</v>
      </c>
      <c r="C126" s="68" t="s">
        <v>72</v>
      </c>
      <c r="D126" s="68" t="s">
        <v>15</v>
      </c>
      <c r="E126" s="66">
        <v>1</v>
      </c>
      <c r="F126" s="69">
        <v>101</v>
      </c>
      <c r="G126" s="70"/>
      <c r="H126" s="66">
        <v>0.5</v>
      </c>
      <c r="I126" s="66">
        <f>E126*F126*H126</f>
        <v>50.5</v>
      </c>
      <c r="J126" s="66"/>
    </row>
    <row r="127" spans="1:10">
      <c r="A127" s="78" t="s">
        <v>7</v>
      </c>
      <c r="B127" s="78"/>
      <c r="C127" s="78"/>
      <c r="D127" s="78"/>
      <c r="E127" s="78"/>
      <c r="F127" s="78"/>
      <c r="G127" s="78"/>
      <c r="H127" s="78"/>
      <c r="I127" s="74">
        <f>SUM(I126)</f>
        <v>50.5</v>
      </c>
      <c r="J127" s="75"/>
    </row>
    <row r="128" spans="1:10">
      <c r="A128" s="62">
        <v>12</v>
      </c>
      <c r="B128" s="63" t="s">
        <v>73</v>
      </c>
      <c r="C128" s="64"/>
      <c r="D128" s="64"/>
      <c r="E128" s="65"/>
      <c r="F128" s="64"/>
      <c r="G128" s="64"/>
      <c r="H128" s="64"/>
      <c r="I128" s="72"/>
      <c r="J128" s="73"/>
    </row>
    <row r="129" spans="1:10" ht="13.9" customHeight="1">
      <c r="A129" s="66"/>
      <c r="B129" s="67" t="s">
        <v>48</v>
      </c>
      <c r="C129" s="68"/>
      <c r="D129" s="68" t="s">
        <v>15</v>
      </c>
      <c r="E129" s="66">
        <v>1</v>
      </c>
      <c r="F129" s="69">
        <v>3.8</v>
      </c>
      <c r="G129" s="70"/>
      <c r="H129" s="66">
        <v>2.5</v>
      </c>
      <c r="I129" s="66">
        <f>E129*F129*H129</f>
        <v>9.5</v>
      </c>
      <c r="J129" s="66"/>
    </row>
    <row r="130" spans="1:10" ht="13.9" customHeight="1">
      <c r="A130" s="66"/>
      <c r="B130" s="67" t="s">
        <v>49</v>
      </c>
      <c r="C130" s="68"/>
      <c r="D130" s="68"/>
      <c r="E130" s="66">
        <v>2</v>
      </c>
      <c r="F130" s="69">
        <v>2</v>
      </c>
      <c r="G130" s="70"/>
      <c r="H130" s="66">
        <v>2.5</v>
      </c>
      <c r="I130" s="66">
        <f>E130*F130*H130</f>
        <v>10</v>
      </c>
      <c r="J130" s="66"/>
    </row>
    <row r="131" spans="1:10">
      <c r="A131" s="78" t="s">
        <v>7</v>
      </c>
      <c r="B131" s="78"/>
      <c r="C131" s="78"/>
      <c r="D131" s="78"/>
      <c r="E131" s="78"/>
      <c r="F131" s="78"/>
      <c r="G131" s="78"/>
      <c r="H131" s="78"/>
      <c r="I131" s="74">
        <f>SUM(I129:I130)</f>
        <v>19.5</v>
      </c>
      <c r="J131" s="75"/>
    </row>
    <row r="132" spans="1:10">
      <c r="A132" s="62">
        <v>12</v>
      </c>
      <c r="B132" s="63" t="s">
        <v>74</v>
      </c>
      <c r="C132" s="64"/>
      <c r="D132" s="64"/>
      <c r="E132" s="65"/>
      <c r="F132" s="64"/>
      <c r="G132" s="64"/>
      <c r="H132" s="64"/>
      <c r="I132" s="72"/>
      <c r="J132" s="73"/>
    </row>
    <row r="133" spans="1:10">
      <c r="A133" s="66"/>
      <c r="B133" s="67" t="s">
        <v>71</v>
      </c>
      <c r="C133" s="68"/>
      <c r="D133" s="68" t="s">
        <v>75</v>
      </c>
      <c r="E133" s="66">
        <v>1</v>
      </c>
      <c r="F133" s="69">
        <f>160</f>
        <v>160</v>
      </c>
      <c r="G133" s="70"/>
      <c r="H133" s="66"/>
      <c r="I133" s="66">
        <f>E133*F133</f>
        <v>160</v>
      </c>
      <c r="J133" s="66"/>
    </row>
    <row r="134" spans="1:10">
      <c r="A134" s="78" t="s">
        <v>7</v>
      </c>
      <c r="B134" s="78"/>
      <c r="C134" s="78"/>
      <c r="D134" s="78"/>
      <c r="E134" s="78"/>
      <c r="F134" s="78"/>
      <c r="G134" s="78"/>
      <c r="H134" s="78"/>
      <c r="I134" s="74">
        <f>SUM(I133)</f>
        <v>160</v>
      </c>
      <c r="J134" s="75"/>
    </row>
  </sheetData>
  <mergeCells count="18">
    <mergeCell ref="A4:H4"/>
    <mergeCell ref="A14:H14"/>
    <mergeCell ref="A25:H25"/>
    <mergeCell ref="A38:H38"/>
    <mergeCell ref="A52:H52"/>
    <mergeCell ref="A64:H64"/>
    <mergeCell ref="A80:H80"/>
    <mergeCell ref="A83:H83"/>
    <mergeCell ref="A89:H89"/>
    <mergeCell ref="A102:H102"/>
    <mergeCell ref="A127:H127"/>
    <mergeCell ref="A131:H131"/>
    <mergeCell ref="A134:H134"/>
    <mergeCell ref="A105:H105"/>
    <mergeCell ref="A111:H111"/>
    <mergeCell ref="A118:H118"/>
    <mergeCell ref="A121:H121"/>
    <mergeCell ref="A124:H124"/>
  </mergeCells>
  <pageMargins left="0.7" right="0.7" top="0.75" bottom="0.75" header="0.3" footer="0.3"/>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C17"/>
  <sheetViews>
    <sheetView tabSelected="1" workbookViewId="0">
      <selection activeCell="B12" sqref="B12"/>
    </sheetView>
  </sheetViews>
  <sheetFormatPr defaultColWidth="9" defaultRowHeight="14.5"/>
  <cols>
    <col min="1" max="1" width="6.26953125" customWidth="1"/>
    <col min="2" max="2" width="99.54296875" customWidth="1"/>
    <col min="3" max="3" width="34.54296875" customWidth="1"/>
  </cols>
  <sheetData>
    <row r="1" spans="1:3" s="1" customFormat="1" ht="29.25" customHeight="1">
      <c r="A1" s="89" t="s">
        <v>198</v>
      </c>
      <c r="B1" s="90"/>
      <c r="C1" s="91"/>
    </row>
    <row r="2" spans="1:3" s="1" customFormat="1" ht="144.75" customHeight="1">
      <c r="A2" s="97" t="s">
        <v>199</v>
      </c>
      <c r="B2" s="98"/>
      <c r="C2" s="99"/>
    </row>
    <row r="3" spans="1:3" ht="27.75" customHeight="1">
      <c r="A3" s="2" t="s">
        <v>85</v>
      </c>
      <c r="B3" s="3" t="s">
        <v>200</v>
      </c>
      <c r="C3" s="4" t="s">
        <v>201</v>
      </c>
    </row>
    <row r="4" spans="1:3" ht="24.5" customHeight="1">
      <c r="A4" s="5">
        <v>1</v>
      </c>
      <c r="B4" s="6" t="s">
        <v>202</v>
      </c>
      <c r="C4" s="7">
        <f>'Priority 1 ( Renovation)'!F22</f>
        <v>0</v>
      </c>
    </row>
    <row r="5" spans="1:3" ht="26" customHeight="1">
      <c r="A5" s="5">
        <v>2</v>
      </c>
      <c r="B5" s="6" t="s">
        <v>203</v>
      </c>
      <c r="C5" s="7">
        <f>'Priority 2 (5 seats latrine)1'!F40</f>
        <v>0</v>
      </c>
    </row>
    <row r="6" spans="1:3" ht="17.5">
      <c r="A6" s="8"/>
      <c r="B6" s="9" t="s">
        <v>204</v>
      </c>
      <c r="C6" s="10">
        <f>SUM(C4:C5)</f>
        <v>0</v>
      </c>
    </row>
    <row r="10" spans="1:3">
      <c r="C10" s="11"/>
    </row>
    <row r="17" spans="2:2">
      <c r="B17" t="s">
        <v>205</v>
      </c>
    </row>
  </sheetData>
  <mergeCells count="2">
    <mergeCell ref="A1:C1"/>
    <mergeCell ref="A2:C2"/>
  </mergeCells>
  <pageMargins left="0.7" right="0.7" top="0.75" bottom="0.75" header="0.3" footer="0.3"/>
  <pageSetup scale="87" fitToHeight="0"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27"/>
  <sheetViews>
    <sheetView zoomScaleNormal="100" zoomScaleSheetLayoutView="70" workbookViewId="0">
      <selection activeCell="I9" sqref="I9"/>
    </sheetView>
  </sheetViews>
  <sheetFormatPr defaultColWidth="8.81640625" defaultRowHeight="14.5"/>
  <cols>
    <col min="1" max="1" width="7.54296875" style="12" customWidth="1"/>
    <col min="2" max="2" width="106" style="1" customWidth="1"/>
    <col min="3" max="3" width="8" style="13" customWidth="1"/>
    <col min="4" max="4" width="11.7265625" style="13" customWidth="1"/>
    <col min="5" max="5" width="15" style="13" customWidth="1"/>
    <col min="6" max="6" width="17.7265625" style="13" customWidth="1"/>
    <col min="7" max="7" width="25.7265625" style="14" customWidth="1"/>
    <col min="8" max="16384" width="8.81640625" style="1"/>
  </cols>
  <sheetData>
    <row r="1" spans="1:7" ht="29.25" customHeight="1">
      <c r="A1" s="89" t="s">
        <v>76</v>
      </c>
      <c r="B1" s="90"/>
      <c r="C1" s="90"/>
      <c r="D1" s="90"/>
      <c r="E1" s="90"/>
      <c r="F1" s="90"/>
      <c r="G1" s="91"/>
    </row>
    <row r="2" spans="1:7" ht="148.5" customHeight="1">
      <c r="A2" s="120" t="s">
        <v>77</v>
      </c>
      <c r="B2" s="92"/>
      <c r="C2" s="92"/>
      <c r="D2" s="92"/>
      <c r="E2" s="92"/>
      <c r="F2" s="92"/>
      <c r="G2" s="92"/>
    </row>
    <row r="3" spans="1:7" s="49" customFormat="1" ht="23.25" customHeight="1">
      <c r="A3" s="93" t="s">
        <v>78</v>
      </c>
      <c r="B3" s="93"/>
      <c r="C3" s="93"/>
      <c r="D3" s="93"/>
      <c r="E3" s="93"/>
      <c r="F3" s="93"/>
      <c r="G3" s="93"/>
    </row>
    <row r="4" spans="1:7" s="49" customFormat="1" ht="23.25" customHeight="1">
      <c r="A4" s="93" t="s">
        <v>79</v>
      </c>
      <c r="B4" s="93"/>
      <c r="C4" s="93"/>
      <c r="D4" s="93"/>
      <c r="E4" s="93"/>
      <c r="F4" s="93"/>
      <c r="G4" s="93"/>
    </row>
    <row r="5" spans="1:7" s="49" customFormat="1" ht="23.25" customHeight="1">
      <c r="A5" s="79" t="s">
        <v>80</v>
      </c>
      <c r="B5" s="79"/>
      <c r="C5" s="79" t="s">
        <v>3</v>
      </c>
      <c r="D5" s="79" t="s">
        <v>81</v>
      </c>
      <c r="E5" s="119" t="s">
        <v>82</v>
      </c>
      <c r="F5" s="119" t="s">
        <v>83</v>
      </c>
      <c r="G5" s="79" t="s">
        <v>84</v>
      </c>
    </row>
    <row r="6" spans="1:7" s="49" customFormat="1" ht="23.25" customHeight="1">
      <c r="A6" s="50" t="s">
        <v>85</v>
      </c>
      <c r="B6" s="51" t="s">
        <v>2</v>
      </c>
      <c r="C6" s="79"/>
      <c r="D6" s="79"/>
      <c r="E6" s="119"/>
      <c r="F6" s="119"/>
      <c r="G6" s="79"/>
    </row>
    <row r="7" spans="1:7" ht="18.75" customHeight="1">
      <c r="A7" s="34"/>
      <c r="B7" s="35" t="s">
        <v>86</v>
      </c>
      <c r="C7" s="36"/>
      <c r="D7" s="36"/>
      <c r="E7" s="36"/>
      <c r="F7" s="36"/>
      <c r="G7" s="36"/>
    </row>
    <row r="8" spans="1:7" ht="18.5" hidden="1">
      <c r="A8" s="121"/>
      <c r="B8" s="122"/>
      <c r="C8" s="123"/>
      <c r="D8" s="123"/>
      <c r="E8" s="123"/>
      <c r="F8" s="123"/>
      <c r="G8" s="124"/>
    </row>
    <row r="9" spans="1:7" ht="130.5" customHeight="1">
      <c r="A9" s="125" t="s">
        <v>206</v>
      </c>
      <c r="B9" s="52" t="s">
        <v>207</v>
      </c>
      <c r="C9" s="53" t="s">
        <v>87</v>
      </c>
      <c r="D9" s="53">
        <v>62</v>
      </c>
      <c r="E9" s="53"/>
      <c r="F9" s="53"/>
      <c r="G9" s="125"/>
    </row>
    <row r="10" spans="1:7" ht="132.75" customHeight="1">
      <c r="A10" s="125" t="s">
        <v>220</v>
      </c>
      <c r="B10" s="54" t="s">
        <v>208</v>
      </c>
      <c r="C10" s="53" t="s">
        <v>87</v>
      </c>
      <c r="D10" s="53">
        <v>40</v>
      </c>
      <c r="E10" s="53"/>
      <c r="F10" s="53"/>
      <c r="G10" s="125"/>
    </row>
    <row r="11" spans="1:7" ht="136.5" customHeight="1">
      <c r="A11" s="125" t="s">
        <v>88</v>
      </c>
      <c r="B11" s="52" t="s">
        <v>209</v>
      </c>
      <c r="C11" s="53" t="s">
        <v>87</v>
      </c>
      <c r="D11" s="53">
        <v>40</v>
      </c>
      <c r="E11" s="53"/>
      <c r="F11" s="53"/>
      <c r="G11" s="126"/>
    </row>
    <row r="12" spans="1:7" ht="129.75" customHeight="1">
      <c r="A12" s="125" t="s">
        <v>89</v>
      </c>
      <c r="B12" s="55" t="s">
        <v>210</v>
      </c>
      <c r="C12" s="56" t="s">
        <v>91</v>
      </c>
      <c r="D12" s="53">
        <v>45</v>
      </c>
      <c r="E12" s="53"/>
      <c r="F12" s="53"/>
      <c r="G12" s="126"/>
    </row>
    <row r="13" spans="1:7" ht="116.25" customHeight="1">
      <c r="A13" s="125" t="s">
        <v>90</v>
      </c>
      <c r="B13" s="55" t="s">
        <v>211</v>
      </c>
      <c r="C13" s="56" t="s">
        <v>91</v>
      </c>
      <c r="D13" s="53">
        <v>17</v>
      </c>
      <c r="E13" s="53"/>
      <c r="F13" s="53"/>
      <c r="G13" s="126"/>
    </row>
    <row r="14" spans="1:7" ht="102" customHeight="1">
      <c r="A14" s="125" t="s">
        <v>92</v>
      </c>
      <c r="B14" s="55" t="s">
        <v>212</v>
      </c>
      <c r="C14" s="56" t="s">
        <v>91</v>
      </c>
      <c r="D14" s="53">
        <v>175</v>
      </c>
      <c r="E14" s="53"/>
      <c r="F14" s="53"/>
      <c r="G14" s="126"/>
    </row>
    <row r="15" spans="1:7" ht="100.5" customHeight="1">
      <c r="A15" s="125" t="s">
        <v>93</v>
      </c>
      <c r="B15" s="76" t="s">
        <v>213</v>
      </c>
      <c r="C15" s="77" t="s">
        <v>214</v>
      </c>
      <c r="D15" s="53">
        <v>6</v>
      </c>
      <c r="E15" s="53"/>
      <c r="F15" s="53"/>
      <c r="G15" s="126"/>
    </row>
    <row r="16" spans="1:7" ht="120" customHeight="1">
      <c r="A16" s="125" t="s">
        <v>94</v>
      </c>
      <c r="B16" s="76" t="s">
        <v>215</v>
      </c>
      <c r="C16" s="56" t="s">
        <v>91</v>
      </c>
      <c r="D16" s="53">
        <v>909</v>
      </c>
      <c r="E16" s="53"/>
      <c r="F16" s="53"/>
      <c r="G16" s="126"/>
    </row>
    <row r="17" spans="1:7" ht="103.5" customHeight="1">
      <c r="A17" s="125" t="s">
        <v>221</v>
      </c>
      <c r="B17" s="76" t="s">
        <v>216</v>
      </c>
      <c r="C17" s="56" t="s">
        <v>91</v>
      </c>
      <c r="D17" s="53">
        <v>909</v>
      </c>
      <c r="E17" s="53"/>
      <c r="F17" s="53"/>
      <c r="G17" s="126"/>
    </row>
    <row r="18" spans="1:7" ht="81" customHeight="1">
      <c r="A18" s="125" t="s">
        <v>97</v>
      </c>
      <c r="B18" s="76" t="s">
        <v>217</v>
      </c>
      <c r="C18" s="53" t="s">
        <v>101</v>
      </c>
      <c r="D18" s="53">
        <v>7</v>
      </c>
      <c r="E18" s="53"/>
      <c r="F18" s="53"/>
      <c r="G18" s="126"/>
    </row>
    <row r="19" spans="1:7" ht="104.25" customHeight="1">
      <c r="A19" s="125" t="s">
        <v>99</v>
      </c>
      <c r="B19" s="76" t="s">
        <v>218</v>
      </c>
      <c r="C19" s="77" t="s">
        <v>219</v>
      </c>
      <c r="D19" s="53">
        <v>4</v>
      </c>
      <c r="E19" s="53"/>
      <c r="F19" s="53"/>
      <c r="G19" s="126"/>
    </row>
    <row r="20" spans="1:7" ht="102" customHeight="1">
      <c r="A20" s="125" t="s">
        <v>100</v>
      </c>
      <c r="B20" s="55" t="s">
        <v>102</v>
      </c>
      <c r="C20" s="53" t="s">
        <v>103</v>
      </c>
      <c r="D20" s="53">
        <v>1</v>
      </c>
      <c r="E20" s="53"/>
      <c r="F20" s="53"/>
      <c r="G20" s="126"/>
    </row>
    <row r="21" spans="1:7" ht="58.5" customHeight="1">
      <c r="A21" s="125" t="s">
        <v>222</v>
      </c>
      <c r="B21" s="55" t="s">
        <v>104</v>
      </c>
      <c r="C21" s="77" t="s">
        <v>214</v>
      </c>
      <c r="D21" s="53">
        <v>1</v>
      </c>
      <c r="E21" s="53"/>
      <c r="F21" s="53"/>
      <c r="G21" s="126"/>
    </row>
    <row r="22" spans="1:7" ht="30" customHeight="1">
      <c r="A22" s="79" t="s">
        <v>105</v>
      </c>
      <c r="B22" s="79"/>
      <c r="C22" s="80"/>
      <c r="D22" s="81"/>
      <c r="E22" s="82"/>
      <c r="F22" s="57">
        <f>SUM(F8:F21)</f>
        <v>0</v>
      </c>
      <c r="G22" s="58"/>
    </row>
    <row r="23" spans="1:7">
      <c r="A23" s="83"/>
      <c r="B23" s="85"/>
      <c r="C23" s="87"/>
    </row>
    <row r="24" spans="1:7">
      <c r="A24" s="84"/>
      <c r="B24" s="86"/>
      <c r="C24" s="88"/>
    </row>
    <row r="25" spans="1:7">
      <c r="A25" s="84"/>
      <c r="B25" s="86"/>
      <c r="C25" s="88"/>
    </row>
    <row r="26" spans="1:7">
      <c r="A26" s="84"/>
      <c r="B26" s="86"/>
      <c r="C26" s="88"/>
    </row>
    <row r="27" spans="1:7">
      <c r="A27" s="84"/>
      <c r="B27" s="86"/>
      <c r="C27" s="88"/>
    </row>
  </sheetData>
  <mergeCells count="15">
    <mergeCell ref="A1:G1"/>
    <mergeCell ref="A2:G2"/>
    <mergeCell ref="A3:G3"/>
    <mergeCell ref="A4:G4"/>
    <mergeCell ref="A5:B5"/>
    <mergeCell ref="F5:F6"/>
    <mergeCell ref="G5:G6"/>
    <mergeCell ref="A22:B22"/>
    <mergeCell ref="C22:E22"/>
    <mergeCell ref="A23:A27"/>
    <mergeCell ref="B23:B27"/>
    <mergeCell ref="C5:C6"/>
    <mergeCell ref="C23:C27"/>
    <mergeCell ref="D5:D6"/>
    <mergeCell ref="E5:E6"/>
  </mergeCells>
  <printOptions horizontalCentered="1"/>
  <pageMargins left="0.25" right="0.2" top="0.5" bottom="0.25" header="0.3" footer="0.3"/>
  <pageSetup scale="70" fitToHeight="0" orientation="landscape" r:id="rId1"/>
  <rowBreaks count="2" manualBreakCount="2">
    <brk id="10" max="16383" man="1"/>
    <brk id="1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0"/>
  <sheetViews>
    <sheetView topLeftCell="A30" workbookViewId="0">
      <selection activeCell="I40" sqref="I40"/>
    </sheetView>
  </sheetViews>
  <sheetFormatPr defaultColWidth="8.81640625" defaultRowHeight="14.5"/>
  <cols>
    <col min="1" max="1" width="5.1796875" style="12" customWidth="1"/>
    <col min="2" max="2" width="106" style="1" customWidth="1"/>
    <col min="3" max="3" width="8" style="13" customWidth="1"/>
    <col min="4" max="4" width="9.7265625" style="13" customWidth="1"/>
    <col min="5" max="5" width="11.1796875" style="13" customWidth="1"/>
    <col min="6" max="6" width="15" style="13" customWidth="1"/>
    <col min="7" max="7" width="25.7265625" style="14" customWidth="1"/>
    <col min="8" max="16384" width="8.81640625" style="1"/>
  </cols>
  <sheetData>
    <row r="1" spans="1:7" ht="29.25" customHeight="1">
      <c r="A1" s="89" t="s">
        <v>106</v>
      </c>
      <c r="B1" s="90"/>
      <c r="C1" s="90"/>
      <c r="D1" s="90"/>
      <c r="E1" s="90"/>
      <c r="F1" s="90"/>
      <c r="G1" s="91"/>
    </row>
    <row r="2" spans="1:7" ht="130.9" customHeight="1">
      <c r="A2" s="97" t="s">
        <v>77</v>
      </c>
      <c r="B2" s="98"/>
      <c r="C2" s="98"/>
      <c r="D2" s="98"/>
      <c r="E2" s="98"/>
      <c r="F2" s="98"/>
      <c r="G2" s="99"/>
    </row>
    <row r="3" spans="1:7" ht="21">
      <c r="A3" s="100" t="s">
        <v>107</v>
      </c>
      <c r="B3" s="100"/>
      <c r="C3" s="100"/>
      <c r="D3" s="100"/>
      <c r="E3" s="100"/>
      <c r="F3" s="100"/>
      <c r="G3" s="100"/>
    </row>
    <row r="4" spans="1:7">
      <c r="A4" s="101" t="s">
        <v>108</v>
      </c>
      <c r="B4" s="101"/>
      <c r="C4" s="101"/>
      <c r="D4" s="101"/>
      <c r="E4" s="101"/>
      <c r="F4" s="101"/>
      <c r="G4" s="101"/>
    </row>
    <row r="5" spans="1:7">
      <c r="A5" s="95" t="s">
        <v>109</v>
      </c>
      <c r="B5" s="95"/>
      <c r="C5" s="95" t="s">
        <v>3</v>
      </c>
      <c r="D5" s="95" t="s">
        <v>81</v>
      </c>
      <c r="E5" s="96" t="s">
        <v>82</v>
      </c>
      <c r="F5" s="96" t="s">
        <v>83</v>
      </c>
      <c r="G5" s="95" t="s">
        <v>84</v>
      </c>
    </row>
    <row r="6" spans="1:7">
      <c r="A6" s="32" t="s">
        <v>85</v>
      </c>
      <c r="B6" s="33" t="s">
        <v>2</v>
      </c>
      <c r="C6" s="95"/>
      <c r="D6" s="95"/>
      <c r="E6" s="96"/>
      <c r="F6" s="96"/>
      <c r="G6" s="95"/>
    </row>
    <row r="7" spans="1:7" ht="16.5" customHeight="1">
      <c r="A7" s="34"/>
      <c r="B7" s="35" t="s">
        <v>110</v>
      </c>
      <c r="C7" s="36"/>
      <c r="D7" s="36"/>
      <c r="E7" s="36"/>
      <c r="F7" s="36"/>
      <c r="G7" s="36"/>
    </row>
    <row r="8" spans="1:7" ht="58">
      <c r="A8" s="37" t="s">
        <v>111</v>
      </c>
      <c r="B8" s="38" t="s">
        <v>112</v>
      </c>
      <c r="C8" s="39" t="s">
        <v>113</v>
      </c>
      <c r="D8" s="39">
        <v>30</v>
      </c>
      <c r="E8" s="39"/>
      <c r="F8" s="40"/>
      <c r="G8" s="41"/>
    </row>
    <row r="9" spans="1:7" ht="72.5">
      <c r="A9" s="37" t="s">
        <v>114</v>
      </c>
      <c r="B9" s="38" t="s">
        <v>115</v>
      </c>
      <c r="C9" s="39" t="s">
        <v>113</v>
      </c>
      <c r="D9" s="39">
        <v>27</v>
      </c>
      <c r="E9" s="39"/>
      <c r="F9" s="40"/>
      <c r="G9" s="41"/>
    </row>
    <row r="10" spans="1:7" ht="72.5">
      <c r="A10" s="37" t="s">
        <v>116</v>
      </c>
      <c r="B10" s="38" t="s">
        <v>117</v>
      </c>
      <c r="C10" s="39" t="s">
        <v>113</v>
      </c>
      <c r="D10" s="42">
        <v>43</v>
      </c>
      <c r="E10" s="42"/>
      <c r="F10" s="43"/>
      <c r="G10" s="41"/>
    </row>
    <row r="11" spans="1:7" ht="72.5">
      <c r="A11" s="37" t="s">
        <v>118</v>
      </c>
      <c r="B11" s="38" t="s">
        <v>119</v>
      </c>
      <c r="C11" s="39" t="s">
        <v>113</v>
      </c>
      <c r="D11" s="39">
        <v>4.5</v>
      </c>
      <c r="E11" s="39"/>
      <c r="F11" s="40"/>
      <c r="G11" s="41"/>
    </row>
    <row r="12" spans="1:7" ht="58">
      <c r="A12" s="37" t="s">
        <v>120</v>
      </c>
      <c r="B12" s="38" t="s">
        <v>121</v>
      </c>
      <c r="C12" s="39" t="s">
        <v>113</v>
      </c>
      <c r="D12" s="39">
        <v>13.3</v>
      </c>
      <c r="E12" s="39"/>
      <c r="F12" s="40"/>
      <c r="G12" s="41"/>
    </row>
    <row r="13" spans="1:7" ht="58">
      <c r="A13" s="37" t="s">
        <v>122</v>
      </c>
      <c r="B13" s="38" t="s">
        <v>123</v>
      </c>
      <c r="C13" s="39" t="s">
        <v>113</v>
      </c>
      <c r="D13" s="39">
        <v>5</v>
      </c>
      <c r="E13" s="39"/>
      <c r="F13" s="40"/>
      <c r="G13" s="41"/>
    </row>
    <row r="14" spans="1:7" ht="72.5">
      <c r="A14" s="37" t="s">
        <v>124</v>
      </c>
      <c r="B14" s="38" t="s">
        <v>125</v>
      </c>
      <c r="C14" s="39" t="s">
        <v>113</v>
      </c>
      <c r="D14" s="39">
        <v>27</v>
      </c>
      <c r="E14" s="39"/>
      <c r="F14" s="40"/>
      <c r="G14" s="41"/>
    </row>
    <row r="15" spans="1:7" ht="72.5">
      <c r="A15" s="37" t="s">
        <v>126</v>
      </c>
      <c r="B15" s="38" t="s">
        <v>127</v>
      </c>
      <c r="C15" s="39" t="s">
        <v>113</v>
      </c>
      <c r="D15" s="39">
        <v>2.25</v>
      </c>
      <c r="E15" s="39"/>
      <c r="F15" s="40"/>
      <c r="G15" s="41"/>
    </row>
    <row r="16" spans="1:7" ht="72.5">
      <c r="A16" s="37" t="s">
        <v>96</v>
      </c>
      <c r="B16" s="38" t="s">
        <v>128</v>
      </c>
      <c r="C16" s="39" t="s">
        <v>113</v>
      </c>
      <c r="D16" s="39">
        <v>6.8</v>
      </c>
      <c r="E16" s="39"/>
      <c r="F16" s="40"/>
      <c r="G16" s="41"/>
    </row>
    <row r="17" spans="1:7" ht="58">
      <c r="A17" s="37" t="s">
        <v>129</v>
      </c>
      <c r="B17" s="38" t="s">
        <v>130</v>
      </c>
      <c r="C17" s="39" t="s">
        <v>131</v>
      </c>
      <c r="D17" s="39">
        <v>48</v>
      </c>
      <c r="E17" s="39"/>
      <c r="F17" s="40"/>
      <c r="G17" s="41"/>
    </row>
    <row r="18" spans="1:7" ht="58">
      <c r="A18" s="37" t="s">
        <v>132</v>
      </c>
      <c r="B18" s="38" t="s">
        <v>133</v>
      </c>
      <c r="C18" s="39" t="s">
        <v>131</v>
      </c>
      <c r="D18" s="39">
        <f>D17</f>
        <v>48</v>
      </c>
      <c r="E18" s="39"/>
      <c r="F18" s="40"/>
      <c r="G18" s="41"/>
    </row>
    <row r="19" spans="1:7" ht="58">
      <c r="A19" s="37" t="s">
        <v>134</v>
      </c>
      <c r="B19" s="38" t="s">
        <v>135</v>
      </c>
      <c r="C19" s="39" t="s">
        <v>136</v>
      </c>
      <c r="D19" s="39">
        <v>24</v>
      </c>
      <c r="E19" s="39"/>
      <c r="F19" s="40"/>
      <c r="G19" s="41"/>
    </row>
    <row r="20" spans="1:7" ht="58">
      <c r="A20" s="37" t="s">
        <v>137</v>
      </c>
      <c r="B20" s="38" t="s">
        <v>138</v>
      </c>
      <c r="C20" s="39" t="s">
        <v>136</v>
      </c>
      <c r="D20" s="39">
        <f>D19</f>
        <v>24</v>
      </c>
      <c r="E20" s="39"/>
      <c r="F20" s="40"/>
      <c r="G20" s="41"/>
    </row>
    <row r="21" spans="1:7" ht="58">
      <c r="A21" s="37" t="s">
        <v>139</v>
      </c>
      <c r="B21" s="38" t="s">
        <v>140</v>
      </c>
      <c r="C21" s="39" t="s">
        <v>136</v>
      </c>
      <c r="D21" s="39">
        <f>D20</f>
        <v>24</v>
      </c>
      <c r="E21" s="39"/>
      <c r="F21" s="40"/>
      <c r="G21" s="41"/>
    </row>
    <row r="22" spans="1:7" ht="58">
      <c r="A22" s="37" t="s">
        <v>141</v>
      </c>
      <c r="B22" s="38" t="s">
        <v>142</v>
      </c>
      <c r="C22" s="39" t="s">
        <v>136</v>
      </c>
      <c r="D22" s="39">
        <v>33.5</v>
      </c>
      <c r="E22" s="39"/>
      <c r="F22" s="40"/>
      <c r="G22" s="41"/>
    </row>
    <row r="23" spans="1:7" ht="58">
      <c r="A23" s="37" t="s">
        <v>143</v>
      </c>
      <c r="B23" s="38" t="s">
        <v>144</v>
      </c>
      <c r="C23" s="39" t="s">
        <v>136</v>
      </c>
      <c r="D23" s="39">
        <v>27</v>
      </c>
      <c r="E23" s="39"/>
      <c r="F23" s="40"/>
      <c r="G23" s="41"/>
    </row>
    <row r="24" spans="1:7" ht="58">
      <c r="A24" s="37" t="s">
        <v>145</v>
      </c>
      <c r="B24" s="38" t="s">
        <v>146</v>
      </c>
      <c r="C24" s="39" t="s">
        <v>147</v>
      </c>
      <c r="D24" s="39">
        <v>12</v>
      </c>
      <c r="E24" s="39"/>
      <c r="F24" s="40"/>
      <c r="G24" s="41"/>
    </row>
    <row r="25" spans="1:7" ht="58">
      <c r="A25" s="37" t="s">
        <v>148</v>
      </c>
      <c r="B25" s="38" t="s">
        <v>149</v>
      </c>
      <c r="C25" s="39" t="s">
        <v>131</v>
      </c>
      <c r="D25" s="39">
        <f>[1]Sheet6!$B$23</f>
        <v>8</v>
      </c>
      <c r="E25" s="39"/>
      <c r="F25" s="40"/>
      <c r="G25" s="41"/>
    </row>
    <row r="26" spans="1:7" ht="72.5">
      <c r="A26" s="37" t="s">
        <v>150</v>
      </c>
      <c r="B26" s="38" t="s">
        <v>151</v>
      </c>
      <c r="C26" s="39" t="s">
        <v>136</v>
      </c>
      <c r="D26" s="39">
        <v>118</v>
      </c>
      <c r="E26" s="39"/>
      <c r="F26" s="40"/>
      <c r="G26" s="41"/>
    </row>
    <row r="27" spans="1:7" ht="58">
      <c r="A27" s="37" t="s">
        <v>152</v>
      </c>
      <c r="B27" s="38" t="s">
        <v>153</v>
      </c>
      <c r="C27" s="39" t="s">
        <v>136</v>
      </c>
      <c r="D27" s="39">
        <f>D26</f>
        <v>118</v>
      </c>
      <c r="E27" s="39"/>
      <c r="F27" s="40"/>
      <c r="G27" s="41"/>
    </row>
    <row r="28" spans="1:7" ht="43.5">
      <c r="A28" s="37" t="s">
        <v>154</v>
      </c>
      <c r="B28" s="38" t="s">
        <v>155</v>
      </c>
      <c r="C28" s="39" t="s">
        <v>136</v>
      </c>
      <c r="D28" s="39">
        <v>4.4000000000000004</v>
      </c>
      <c r="E28" s="39"/>
      <c r="F28" s="40"/>
      <c r="G28" s="41"/>
    </row>
    <row r="29" spans="1:7" ht="43.5">
      <c r="A29" s="37" t="s">
        <v>156</v>
      </c>
      <c r="B29" s="38" t="s">
        <v>157</v>
      </c>
      <c r="C29" s="39" t="s">
        <v>136</v>
      </c>
      <c r="D29" s="39">
        <v>9.4</v>
      </c>
      <c r="E29" s="39"/>
      <c r="F29" s="40"/>
      <c r="G29" s="41"/>
    </row>
    <row r="30" spans="1:7" ht="58">
      <c r="A30" s="37" t="s">
        <v>158</v>
      </c>
      <c r="B30" s="38" t="s">
        <v>159</v>
      </c>
      <c r="C30" s="39" t="s">
        <v>136</v>
      </c>
      <c r="D30" s="39">
        <v>27.5</v>
      </c>
      <c r="E30" s="39"/>
      <c r="F30" s="40"/>
      <c r="G30" s="41"/>
    </row>
    <row r="31" spans="1:7" ht="58">
      <c r="A31" s="37" t="s">
        <v>160</v>
      </c>
      <c r="B31" s="38" t="s">
        <v>161</v>
      </c>
      <c r="C31" s="39" t="s">
        <v>136</v>
      </c>
      <c r="D31" s="39">
        <v>4.4000000000000004</v>
      </c>
      <c r="E31" s="39"/>
      <c r="F31" s="40"/>
      <c r="G31" s="41"/>
    </row>
    <row r="32" spans="1:7" ht="72.5">
      <c r="A32" s="37" t="s">
        <v>162</v>
      </c>
      <c r="B32" s="38" t="s">
        <v>163</v>
      </c>
      <c r="C32" s="39" t="s">
        <v>136</v>
      </c>
      <c r="D32" s="39">
        <v>83.5</v>
      </c>
      <c r="E32" s="39"/>
      <c r="F32" s="40"/>
      <c r="G32" s="41"/>
    </row>
    <row r="33" spans="1:7" ht="58">
      <c r="A33" s="37" t="s">
        <v>164</v>
      </c>
      <c r="B33" s="38" t="s">
        <v>165</v>
      </c>
      <c r="C33" s="39" t="s">
        <v>136</v>
      </c>
      <c r="D33" s="39">
        <v>78</v>
      </c>
      <c r="E33" s="39"/>
      <c r="F33" s="40"/>
      <c r="G33" s="41"/>
    </row>
    <row r="34" spans="1:7" ht="58">
      <c r="A34" s="37" t="s">
        <v>166</v>
      </c>
      <c r="B34" s="38" t="s">
        <v>167</v>
      </c>
      <c r="C34" s="39" t="s">
        <v>136</v>
      </c>
      <c r="D34" s="39">
        <v>2</v>
      </c>
      <c r="E34" s="39"/>
      <c r="F34" s="40"/>
      <c r="G34" s="41"/>
    </row>
    <row r="35" spans="1:7" ht="58">
      <c r="A35" s="37" t="s">
        <v>168</v>
      </c>
      <c r="B35" s="38" t="s">
        <v>169</v>
      </c>
      <c r="C35" s="39" t="s">
        <v>136</v>
      </c>
      <c r="D35" s="39">
        <v>55</v>
      </c>
      <c r="E35" s="39"/>
      <c r="F35" s="40"/>
      <c r="G35" s="41"/>
    </row>
    <row r="36" spans="1:7" ht="58">
      <c r="A36" s="37" t="s">
        <v>170</v>
      </c>
      <c r="B36" s="38" t="s">
        <v>171</v>
      </c>
      <c r="C36" s="39" t="s">
        <v>131</v>
      </c>
      <c r="D36" s="39">
        <f>[1]Sheet8!$B$24</f>
        <v>10.5</v>
      </c>
      <c r="E36" s="39"/>
      <c r="F36" s="40"/>
      <c r="G36" s="41"/>
    </row>
    <row r="37" spans="1:7" ht="58">
      <c r="A37" s="37" t="s">
        <v>172</v>
      </c>
      <c r="B37" s="38" t="s">
        <v>173</v>
      </c>
      <c r="C37" s="39" t="s">
        <v>131</v>
      </c>
      <c r="D37" s="39">
        <f>[1]Sheet8!$B$25</f>
        <v>25</v>
      </c>
      <c r="E37" s="39"/>
      <c r="F37" s="40"/>
      <c r="G37" s="41"/>
    </row>
    <row r="38" spans="1:7" ht="58">
      <c r="A38" s="37" t="s">
        <v>174</v>
      </c>
      <c r="B38" s="38" t="s">
        <v>175</v>
      </c>
      <c r="C38" s="39" t="s">
        <v>147</v>
      </c>
      <c r="D38" s="39">
        <v>1</v>
      </c>
      <c r="E38" s="39"/>
      <c r="F38" s="40"/>
      <c r="G38" s="41"/>
    </row>
    <row r="39" spans="1:7" ht="58">
      <c r="A39" s="37" t="s">
        <v>176</v>
      </c>
      <c r="B39" s="38" t="s">
        <v>177</v>
      </c>
      <c r="C39" s="39" t="s">
        <v>147</v>
      </c>
      <c r="D39" s="39">
        <v>2</v>
      </c>
      <c r="E39" s="39"/>
      <c r="F39" s="40"/>
      <c r="G39" s="41"/>
    </row>
    <row r="40" spans="1:7" ht="36" customHeight="1">
      <c r="A40" s="44"/>
      <c r="B40" s="94" t="s">
        <v>178</v>
      </c>
      <c r="C40" s="94"/>
      <c r="D40" s="45"/>
      <c r="E40" s="46"/>
      <c r="F40" s="47">
        <f>SUM(F8:F39)</f>
        <v>0</v>
      </c>
      <c r="G40" s="48"/>
    </row>
  </sheetData>
  <mergeCells count="11">
    <mergeCell ref="A1:G1"/>
    <mergeCell ref="A2:G2"/>
    <mergeCell ref="A3:G3"/>
    <mergeCell ref="A4:G4"/>
    <mergeCell ref="A5:B5"/>
    <mergeCell ref="G5:G6"/>
    <mergeCell ref="B40:C40"/>
    <mergeCell ref="C5:C6"/>
    <mergeCell ref="D5:D6"/>
    <mergeCell ref="E5:E6"/>
    <mergeCell ref="F5:F6"/>
  </mergeCells>
  <pageMargins left="0.7" right="0.7" top="0.75" bottom="0.75" header="0.3" footer="0.3"/>
  <pageSetup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G14"/>
  <sheetViews>
    <sheetView view="pageBreakPreview" topLeftCell="A2" zoomScale="115" zoomScaleNormal="100" workbookViewId="0">
      <selection activeCell="B8" sqref="B8"/>
    </sheetView>
  </sheetViews>
  <sheetFormatPr defaultColWidth="8.81640625" defaultRowHeight="14.5"/>
  <cols>
    <col min="1" max="1" width="5.1796875" style="12" customWidth="1"/>
    <col min="2" max="2" width="115.54296875" style="1" customWidth="1"/>
    <col min="3" max="3" width="8" style="13" customWidth="1"/>
    <col min="4" max="4" width="11.7265625" style="13" customWidth="1"/>
    <col min="5" max="5" width="15" style="13" customWidth="1"/>
    <col min="6" max="6" width="17" style="13" customWidth="1"/>
    <col min="7" max="7" width="25.7265625" style="14" customWidth="1"/>
    <col min="8" max="16384" width="8.81640625" style="1"/>
  </cols>
  <sheetData>
    <row r="1" spans="1:7" ht="29.25" customHeight="1">
      <c r="A1" s="102" t="s">
        <v>179</v>
      </c>
      <c r="B1" s="103"/>
      <c r="C1" s="103"/>
      <c r="D1" s="103"/>
      <c r="E1" s="103"/>
      <c r="F1" s="103"/>
      <c r="G1" s="104"/>
    </row>
    <row r="2" spans="1:7" ht="111" customHeight="1">
      <c r="A2" s="105" t="s">
        <v>180</v>
      </c>
      <c r="B2" s="106"/>
      <c r="C2" s="106"/>
      <c r="D2" s="106"/>
      <c r="E2" s="106"/>
      <c r="F2" s="106"/>
      <c r="G2" s="107"/>
    </row>
    <row r="3" spans="1:7" ht="17.25" customHeight="1">
      <c r="A3" s="108" t="s">
        <v>181</v>
      </c>
      <c r="B3" s="111" t="s">
        <v>2</v>
      </c>
      <c r="C3" s="113" t="s">
        <v>3</v>
      </c>
      <c r="D3" s="113" t="s">
        <v>182</v>
      </c>
      <c r="E3" s="113" t="s">
        <v>82</v>
      </c>
      <c r="F3" s="113" t="s">
        <v>183</v>
      </c>
      <c r="G3" s="116" t="s">
        <v>84</v>
      </c>
    </row>
    <row r="4" spans="1:7" ht="6" customHeight="1">
      <c r="A4" s="109"/>
      <c r="B4" s="112"/>
      <c r="C4" s="114"/>
      <c r="D4" s="114"/>
      <c r="E4" s="114"/>
      <c r="F4" s="114"/>
      <c r="G4" s="117"/>
    </row>
    <row r="5" spans="1:7" ht="16.5" customHeight="1">
      <c r="A5" s="110"/>
      <c r="B5" s="15" t="s">
        <v>184</v>
      </c>
      <c r="C5" s="115"/>
      <c r="D5" s="115"/>
      <c r="E5" s="115"/>
      <c r="F5" s="115"/>
      <c r="G5" s="118"/>
    </row>
    <row r="6" spans="1:7" ht="15" customHeight="1">
      <c r="A6" s="16" t="s">
        <v>111</v>
      </c>
      <c r="B6" s="17" t="s">
        <v>185</v>
      </c>
      <c r="C6" s="26" t="s">
        <v>95</v>
      </c>
      <c r="D6" s="27">
        <v>80.685000000000002</v>
      </c>
      <c r="E6" s="28">
        <v>2000</v>
      </c>
      <c r="F6" s="28">
        <f>E6*D6</f>
        <v>161370</v>
      </c>
      <c r="G6" s="21"/>
    </row>
    <row r="7" spans="1:7" ht="62">
      <c r="A7" s="16" t="s">
        <v>114</v>
      </c>
      <c r="B7" s="17" t="s">
        <v>186</v>
      </c>
      <c r="C7" s="26" t="s">
        <v>101</v>
      </c>
      <c r="D7" s="29">
        <v>2.2000000000000002</v>
      </c>
      <c r="E7" s="28">
        <v>4000</v>
      </c>
      <c r="F7" s="28">
        <f t="shared" ref="F7:F12" si="0">E7*D7</f>
        <v>8800</v>
      </c>
      <c r="G7" s="21"/>
    </row>
    <row r="8" spans="1:7" ht="60" customHeight="1">
      <c r="A8" s="16" t="s">
        <v>116</v>
      </c>
      <c r="B8" s="17" t="s">
        <v>187</v>
      </c>
      <c r="C8" s="26" t="s">
        <v>98</v>
      </c>
      <c r="D8" s="27">
        <v>13.86</v>
      </c>
      <c r="E8" s="28" t="e">
        <f>'Priority 1 ( Renovation)'!#REF!</f>
        <v>#REF!</v>
      </c>
      <c r="F8" s="28" t="e">
        <f t="shared" si="0"/>
        <v>#REF!</v>
      </c>
      <c r="G8" s="21"/>
    </row>
    <row r="9" spans="1:7" ht="62">
      <c r="A9" s="16" t="s">
        <v>118</v>
      </c>
      <c r="B9" s="22" t="s">
        <v>188</v>
      </c>
      <c r="C9" s="26" t="s">
        <v>98</v>
      </c>
      <c r="D9" s="30">
        <v>6</v>
      </c>
      <c r="E9" s="28">
        <v>1200</v>
      </c>
      <c r="F9" s="28">
        <f t="shared" si="0"/>
        <v>7200</v>
      </c>
      <c r="G9" s="21"/>
    </row>
    <row r="10" spans="1:7" ht="62">
      <c r="A10" s="16" t="s">
        <v>120</v>
      </c>
      <c r="B10" s="22" t="s">
        <v>189</v>
      </c>
      <c r="C10" s="26" t="s">
        <v>98</v>
      </c>
      <c r="D10" s="27">
        <v>1.5</v>
      </c>
      <c r="E10" s="28">
        <v>1200</v>
      </c>
      <c r="F10" s="28">
        <f t="shared" si="0"/>
        <v>1800</v>
      </c>
      <c r="G10" s="21"/>
    </row>
    <row r="11" spans="1:7" ht="62">
      <c r="A11" s="16" t="s">
        <v>122</v>
      </c>
      <c r="B11" s="22" t="s">
        <v>190</v>
      </c>
      <c r="C11" s="26" t="s">
        <v>98</v>
      </c>
      <c r="D11" s="27">
        <v>237.624</v>
      </c>
      <c r="E11" s="28">
        <f>'Priority 1 ( Renovation)'!E13</f>
        <v>0</v>
      </c>
      <c r="F11" s="28">
        <f t="shared" si="0"/>
        <v>0</v>
      </c>
      <c r="G11" s="21"/>
    </row>
    <row r="12" spans="1:7" ht="62">
      <c r="A12" s="16" t="s">
        <v>124</v>
      </c>
      <c r="B12" s="22" t="s">
        <v>191</v>
      </c>
      <c r="C12" s="26" t="s">
        <v>98</v>
      </c>
      <c r="D12" s="27">
        <v>13.5</v>
      </c>
      <c r="E12" s="28">
        <v>200</v>
      </c>
      <c r="F12" s="28">
        <f t="shared" si="0"/>
        <v>2700</v>
      </c>
      <c r="G12" s="21"/>
    </row>
    <row r="13" spans="1:7" ht="24" customHeight="1">
      <c r="A13" s="16"/>
      <c r="B13" s="23" t="s">
        <v>192</v>
      </c>
      <c r="C13" s="18"/>
      <c r="D13" s="19"/>
      <c r="E13" s="20"/>
      <c r="F13" s="31" t="e">
        <f>SUM(F6:F12)</f>
        <v>#REF!</v>
      </c>
      <c r="G13" s="21"/>
    </row>
    <row r="14" spans="1:7">
      <c r="F14" s="25"/>
    </row>
  </sheetData>
  <mergeCells count="9">
    <mergeCell ref="A1:G1"/>
    <mergeCell ref="A2:G2"/>
    <mergeCell ref="A3:A5"/>
    <mergeCell ref="B3:B4"/>
    <mergeCell ref="C3:C5"/>
    <mergeCell ref="D3:D5"/>
    <mergeCell ref="E3:E5"/>
    <mergeCell ref="F3:F5"/>
    <mergeCell ref="G3:G5"/>
  </mergeCells>
  <pageMargins left="0.7" right="0.7" top="0.75" bottom="0.75" header="0.3" footer="0.3"/>
  <pageSetup scale="61"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G12"/>
  <sheetViews>
    <sheetView view="pageBreakPreview" zoomScale="130" zoomScaleNormal="100" workbookViewId="0">
      <selection activeCell="C7" sqref="C7"/>
    </sheetView>
  </sheetViews>
  <sheetFormatPr defaultColWidth="8.81640625" defaultRowHeight="14.5"/>
  <cols>
    <col min="1" max="1" width="5.1796875" style="12" customWidth="1"/>
    <col min="2" max="2" width="87.7265625" style="1" customWidth="1"/>
    <col min="3" max="3" width="8" style="13" customWidth="1"/>
    <col min="4" max="4" width="11.7265625" style="13" customWidth="1"/>
    <col min="5" max="5" width="15" style="13" customWidth="1"/>
    <col min="6" max="6" width="17" style="13" customWidth="1"/>
    <col min="7" max="7" width="25.7265625" style="14" customWidth="1"/>
    <col min="8" max="16384" width="8.81640625" style="1"/>
  </cols>
  <sheetData>
    <row r="1" spans="1:7" ht="29.25" customHeight="1">
      <c r="A1" s="102" t="s">
        <v>179</v>
      </c>
      <c r="B1" s="103"/>
      <c r="C1" s="103"/>
      <c r="D1" s="103"/>
      <c r="E1" s="103"/>
      <c r="F1" s="103"/>
      <c r="G1" s="104"/>
    </row>
    <row r="2" spans="1:7" ht="111" customHeight="1">
      <c r="A2" s="105" t="s">
        <v>180</v>
      </c>
      <c r="B2" s="106"/>
      <c r="C2" s="106"/>
      <c r="D2" s="106"/>
      <c r="E2" s="106"/>
      <c r="F2" s="106"/>
      <c r="G2" s="107"/>
    </row>
    <row r="3" spans="1:7" ht="17.25" customHeight="1">
      <c r="A3" s="108" t="s">
        <v>181</v>
      </c>
      <c r="B3" s="111" t="s">
        <v>2</v>
      </c>
      <c r="C3" s="113" t="s">
        <v>3</v>
      </c>
      <c r="D3" s="113" t="s">
        <v>182</v>
      </c>
      <c r="E3" s="113" t="s">
        <v>82</v>
      </c>
      <c r="F3" s="113" t="s">
        <v>183</v>
      </c>
      <c r="G3" s="116" t="s">
        <v>84</v>
      </c>
    </row>
    <row r="4" spans="1:7" ht="6" customHeight="1">
      <c r="A4" s="109"/>
      <c r="B4" s="112"/>
      <c r="C4" s="114"/>
      <c r="D4" s="114"/>
      <c r="E4" s="114"/>
      <c r="F4" s="114"/>
      <c r="G4" s="117"/>
    </row>
    <row r="5" spans="1:7" ht="16.5" customHeight="1">
      <c r="A5" s="110"/>
      <c r="B5" s="15" t="s">
        <v>193</v>
      </c>
      <c r="C5" s="115"/>
      <c r="D5" s="115"/>
      <c r="E5" s="115"/>
      <c r="F5" s="115"/>
      <c r="G5" s="118"/>
    </row>
    <row r="6" spans="1:7" ht="113.25" customHeight="1">
      <c r="A6" s="16" t="s">
        <v>48</v>
      </c>
      <c r="B6" s="17"/>
      <c r="C6" s="18"/>
      <c r="D6" s="19"/>
      <c r="E6" s="20"/>
      <c r="F6" s="20">
        <f>E6*D6</f>
        <v>0</v>
      </c>
      <c r="G6" s="21"/>
    </row>
    <row r="7" spans="1:7" ht="15.5">
      <c r="A7" s="16" t="s">
        <v>49</v>
      </c>
      <c r="B7" s="17"/>
      <c r="C7" s="18"/>
      <c r="D7" s="19"/>
      <c r="E7" s="20"/>
      <c r="F7" s="20">
        <f>E7*D7</f>
        <v>0</v>
      </c>
      <c r="G7" s="21"/>
    </row>
    <row r="8" spans="1:7" ht="79.5" customHeight="1">
      <c r="A8" s="16" t="s">
        <v>194</v>
      </c>
      <c r="B8" s="17"/>
      <c r="C8" s="18"/>
      <c r="D8" s="19"/>
      <c r="E8" s="20"/>
      <c r="F8" s="20">
        <f>E8*D8</f>
        <v>0</v>
      </c>
      <c r="G8" s="21"/>
    </row>
    <row r="9" spans="1:7" ht="87.75" customHeight="1">
      <c r="A9" s="16" t="s">
        <v>195</v>
      </c>
      <c r="B9" s="22"/>
      <c r="C9" s="18"/>
      <c r="D9" s="19"/>
      <c r="E9" s="20"/>
      <c r="F9" s="20">
        <f>E9*D9</f>
        <v>0</v>
      </c>
      <c r="G9" s="21"/>
    </row>
    <row r="10" spans="1:7" ht="87.75" customHeight="1">
      <c r="A10" s="16" t="s">
        <v>196</v>
      </c>
      <c r="B10" s="22"/>
      <c r="C10" s="18"/>
      <c r="D10" s="19"/>
      <c r="E10" s="20"/>
      <c r="F10" s="20">
        <f>E10*D10</f>
        <v>0</v>
      </c>
      <c r="G10" s="21"/>
    </row>
    <row r="11" spans="1:7" ht="24" customHeight="1">
      <c r="A11" s="16"/>
      <c r="B11" s="23" t="s">
        <v>197</v>
      </c>
      <c r="C11" s="18"/>
      <c r="D11" s="19"/>
      <c r="E11" s="20"/>
      <c r="F11" s="24">
        <f>SUM(F6:F10)</f>
        <v>0</v>
      </c>
      <c r="G11" s="21"/>
    </row>
    <row r="12" spans="1:7">
      <c r="F12" s="25"/>
    </row>
  </sheetData>
  <mergeCells count="9">
    <mergeCell ref="A1:G1"/>
    <mergeCell ref="A2:G2"/>
    <mergeCell ref="A3:A5"/>
    <mergeCell ref="B3:B4"/>
    <mergeCell ref="C3:C5"/>
    <mergeCell ref="D3:D5"/>
    <mergeCell ref="E3:E5"/>
    <mergeCell ref="F3:F5"/>
    <mergeCell ref="G3:G5"/>
  </mergeCells>
  <pageMargins left="0.7" right="0.7" top="0.75" bottom="0.75" header="0.3" footer="0.3"/>
  <pageSetup scale="71" fitToHeight="0" orientation="landscape" r:id="rId1"/>
  <colBreaks count="1" manualBreakCount="1">
    <brk id="1" max="10" man="1"/>
  </col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1" ma:contentTypeDescription="Create a new document." ma:contentTypeScope="" ma:versionID="4852701df16b99ba4b85e176582023eb">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9ade66332a43e49061980a058754bb71"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element ref="ns5: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5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mso-contentType ?>
<FormTemplates xmlns="http://schemas.microsoft.com/sharepoint/v3/contenttype/forms">
  <Display>DocumentLibraryForm</Display>
  <Edit>DocumentLibraryForm</Edit>
  <New>DocumentLibraryForm</New>
</FormTemplates>
</file>

<file path=customXml/item6.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109</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documentManagement>
</p:properties>
</file>

<file path=customXml/itemProps1.xml><?xml version="1.0" encoding="utf-8"?>
<ds:datastoreItem xmlns:ds="http://schemas.openxmlformats.org/officeDocument/2006/customXml" ds:itemID="{F9C30704-56BF-4637-BCED-9D4F3F532230}"/>
</file>

<file path=customXml/itemProps2.xml><?xml version="1.0" encoding="utf-8"?>
<ds:datastoreItem xmlns:ds="http://schemas.openxmlformats.org/officeDocument/2006/customXml" ds:itemID="{514FA6FD-8B0E-4EE3-9229-942BB4DA98CF}"/>
</file>

<file path=customXml/itemProps3.xml><?xml version="1.0" encoding="utf-8"?>
<ds:datastoreItem xmlns:ds="http://schemas.openxmlformats.org/officeDocument/2006/customXml" ds:itemID="{DEEDA4FC-14E8-46B9-B500-B0402FFCCD5B}"/>
</file>

<file path=customXml/itemProps4.xml><?xml version="1.0" encoding="utf-8"?>
<ds:datastoreItem xmlns:ds="http://schemas.openxmlformats.org/officeDocument/2006/customXml" ds:itemID="{E2F5799B-0419-4B47-A3D9-2B09F92BD553}"/>
</file>

<file path=customXml/itemProps5.xml><?xml version="1.0" encoding="utf-8"?>
<ds:datastoreItem xmlns:ds="http://schemas.openxmlformats.org/officeDocument/2006/customXml" ds:itemID="{F7E8A937-0E5D-4F39-BDB1-BAE93E0E32BD}"/>
</file>

<file path=customXml/itemProps6.xml><?xml version="1.0" encoding="utf-8"?>
<ds:datastoreItem xmlns:ds="http://schemas.openxmlformats.org/officeDocument/2006/customXml" ds:itemID="{D914BC0E-78AD-465E-91C0-EA9AE629160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vt:i4>
      </vt:variant>
    </vt:vector>
  </HeadingPairs>
  <TitlesOfParts>
    <vt:vector size="10" baseType="lpstr">
      <vt:lpstr>Measurements</vt:lpstr>
      <vt:lpstr>Summary</vt:lpstr>
      <vt:lpstr>Priority 1 ( Renovation)</vt:lpstr>
      <vt:lpstr>Priority 2 (5 seats latrine)1</vt:lpstr>
      <vt:lpstr> B. Latrine renovation</vt:lpstr>
      <vt:lpstr>D. new latrine IDS</vt:lpstr>
      <vt:lpstr>'Priority 1 ( Renovation)'!Print_Area</vt:lpstr>
      <vt:lpstr>Summary!Print_Area</vt:lpstr>
      <vt:lpstr>' B. Latrine renovation'!Print_Titles</vt:lpstr>
      <vt:lpstr>'Priority 1 ( Renovation)'!Print_Titles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Mohammad Ullah Andar</dc:creator>
  <cp:lastModifiedBy>Thinley Penjore</cp:lastModifiedBy>
  <cp:lastPrinted>2024-02-15T05:48:00Z</cp:lastPrinted>
  <dcterms:created xsi:type="dcterms:W3CDTF">2023-12-05T10:33:00Z</dcterms:created>
  <dcterms:modified xsi:type="dcterms:W3CDTF">2024-08-24T12:50:28Z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64DF3B80C2BD469CB869D24AFD17D94F_12</vt:lpwstr>
  </property>
  <property fmtid="{D5CDD505-2E9C-101B-9397-08002B2CF9AE}" pid="3" name="KSOProductBuildVer">
    <vt:lpwstr>2052-12.1.0.16388</vt:lpwstr>
  </property>
  <property fmtid="{D5CDD505-2E9C-101B-9397-08002B2CF9AE}" pid="4" name="ContentTypeId">
    <vt:lpwstr>0x0101009BA85F8052A6DA4FA3E31FF9F74C69700035B2D9EE7372E34AB024084F45C0E42C</vt:lpwstr>
  </property>
</Properties>
</file>