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3 JICA SCHOOLS\01 Badakhshan\2024NR10-BDSHN-110300007-Safar Mohammad Shioon\"/>
    </mc:Choice>
  </mc:AlternateContent>
  <xr:revisionPtr revIDLastSave="0" documentId="13_ncr:1_{B1BB62F3-715E-4524-8429-A972D9AF4E55}" xr6:coauthVersionLast="47" xr6:coauthVersionMax="47" xr10:uidLastSave="{00000000-0000-0000-0000-000000000000}"/>
  <bookViews>
    <workbookView xWindow="39435" yWindow="480" windowWidth="26265" windowHeight="20025" tabRatio="661" firstSheet="1" activeTab="1" xr2:uid="{00000000-000D-0000-FFFF-FFFF00000000}"/>
  </bookViews>
  <sheets>
    <sheet name="Measurements" sheetId="1" state="hidden" r:id="rId1"/>
    <sheet name="Summary" sheetId="4" r:id="rId2"/>
    <sheet name="Priority 1 ( Renovation)" sheetId="2" r:id="rId3"/>
    <sheet name="Priority 3(5 seats latrine)1" sheetId="8" r:id="rId4"/>
    <sheet name=" B. Latrine renovation" sheetId="3" state="hidden" r:id="rId5"/>
    <sheet name="D. new latrine IDS" sheetId="6" state="hidden" r:id="rId6"/>
  </sheets>
  <externalReferences>
    <externalReference r:id="rId7"/>
  </externalReferences>
  <definedNames>
    <definedName name="_xlnm.Print_Area" localSheetId="2">'Priority 1 ( Renovation)'!$A$1:$G$20</definedName>
    <definedName name="_xlnm.Print_Area" localSheetId="1">Summary!$A$1:$C$6</definedName>
    <definedName name="_xlnm.Print_Titles" localSheetId="4">' B. Latrine renovation'!$1:$5</definedName>
    <definedName name="_xlnm.Print_Titles" localSheetId="2">'Priority 1 ( Renovation)'!$1:$7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6" l="1"/>
  <c r="F9" i="6"/>
  <c r="F8" i="6"/>
  <c r="F7" i="6"/>
  <c r="F6" i="6"/>
  <c r="F11" i="6" s="1"/>
  <c r="F12" i="3"/>
  <c r="E11" i="3"/>
  <c r="F11" i="3" s="1"/>
  <c r="F10" i="3"/>
  <c r="F9" i="3"/>
  <c r="E8" i="3"/>
  <c r="F8" i="3" s="1"/>
  <c r="F7" i="3"/>
  <c r="F6" i="3"/>
  <c r="D37" i="8"/>
  <c r="D36" i="8"/>
  <c r="D27" i="8"/>
  <c r="D25" i="8"/>
  <c r="D20" i="8"/>
  <c r="D18" i="8"/>
  <c r="F133" i="1"/>
  <c r="I133" i="1" s="1"/>
  <c r="I134" i="1" s="1"/>
  <c r="I130" i="1"/>
  <c r="I129" i="1"/>
  <c r="I131" i="1" s="1"/>
  <c r="I127" i="1"/>
  <c r="I126" i="1"/>
  <c r="F123" i="1"/>
  <c r="I123" i="1" s="1"/>
  <c r="I124" i="1" s="1"/>
  <c r="F120" i="1"/>
  <c r="I120" i="1" s="1"/>
  <c r="I121" i="1" s="1"/>
  <c r="F117" i="1"/>
  <c r="I117" i="1" s="1"/>
  <c r="F116" i="1"/>
  <c r="I116" i="1" s="1"/>
  <c r="F115" i="1"/>
  <c r="I115" i="1" s="1"/>
  <c r="I114" i="1"/>
  <c r="F114" i="1"/>
  <c r="F113" i="1"/>
  <c r="I113" i="1" s="1"/>
  <c r="I110" i="1"/>
  <c r="I111" i="1" s="1"/>
  <c r="I109" i="1"/>
  <c r="I108" i="1"/>
  <c r="I107" i="1"/>
  <c r="F104" i="1"/>
  <c r="I104" i="1" s="1"/>
  <c r="I105" i="1" s="1"/>
  <c r="I101" i="1"/>
  <c r="I100" i="1"/>
  <c r="I99" i="1"/>
  <c r="I98" i="1"/>
  <c r="I97" i="1"/>
  <c r="I96" i="1"/>
  <c r="I95" i="1"/>
  <c r="I94" i="1"/>
  <c r="I93" i="1"/>
  <c r="I102" i="1" s="1"/>
  <c r="I92" i="1"/>
  <c r="I91" i="1"/>
  <c r="I88" i="1"/>
  <c r="I87" i="1"/>
  <c r="I86" i="1"/>
  <c r="I85" i="1"/>
  <c r="I89" i="1" s="1"/>
  <c r="I83" i="1"/>
  <c r="I82" i="1"/>
  <c r="I79" i="1"/>
  <c r="I78" i="1"/>
  <c r="I77" i="1"/>
  <c r="I76" i="1"/>
  <c r="I75" i="1"/>
  <c r="I74" i="1"/>
  <c r="I73" i="1"/>
  <c r="I72" i="1"/>
  <c r="I71" i="1"/>
  <c r="I70" i="1"/>
  <c r="I69" i="1"/>
  <c r="I68" i="1"/>
  <c r="I67" i="1"/>
  <c r="I66" i="1"/>
  <c r="I80" i="1" s="1"/>
  <c r="I65" i="1"/>
  <c r="I63" i="1"/>
  <c r="F63" i="1"/>
  <c r="F62" i="1"/>
  <c r="I62" i="1" s="1"/>
  <c r="F61" i="1"/>
  <c r="I61" i="1" s="1"/>
  <c r="F60" i="1"/>
  <c r="I60" i="1" s="1"/>
  <c r="I59" i="1"/>
  <c r="F59" i="1"/>
  <c r="F58" i="1"/>
  <c r="I58" i="1" s="1"/>
  <c r="F57" i="1"/>
  <c r="I57" i="1" s="1"/>
  <c r="F56" i="1"/>
  <c r="I56" i="1" s="1"/>
  <c r="I55" i="1"/>
  <c r="F55" i="1"/>
  <c r="F54" i="1"/>
  <c r="I54" i="1" s="1"/>
  <c r="I51" i="1"/>
  <c r="I50" i="1"/>
  <c r="I49" i="1"/>
  <c r="I48" i="1"/>
  <c r="I47" i="1"/>
  <c r="I46" i="1"/>
  <c r="I45" i="1"/>
  <c r="I44" i="1"/>
  <c r="I43" i="1"/>
  <c r="I52" i="1" s="1"/>
  <c r="I42" i="1"/>
  <c r="I41" i="1"/>
  <c r="I40" i="1"/>
  <c r="I39" i="1"/>
  <c r="I37" i="1"/>
  <c r="F36" i="1"/>
  <c r="I36" i="1" s="1"/>
  <c r="I35" i="1"/>
  <c r="I34" i="1"/>
  <c r="I33" i="1"/>
  <c r="I32" i="1"/>
  <c r="F31" i="1"/>
  <c r="I31" i="1" s="1"/>
  <c r="F30" i="1"/>
  <c r="I30" i="1" s="1"/>
  <c r="I29" i="1"/>
  <c r="I28" i="1"/>
  <c r="I27" i="1"/>
  <c r="F27" i="1"/>
  <c r="H24" i="1"/>
  <c r="I24" i="1" s="1"/>
  <c r="I23" i="1"/>
  <c r="I22" i="1"/>
  <c r="I21" i="1"/>
  <c r="I20" i="1"/>
  <c r="I19" i="1"/>
  <c r="F19" i="1"/>
  <c r="M18" i="1"/>
  <c r="F18" i="1"/>
  <c r="I18" i="1" s="1"/>
  <c r="I17" i="1"/>
  <c r="I25" i="1" s="1"/>
  <c r="I13" i="1"/>
  <c r="I12" i="1"/>
  <c r="I11" i="1"/>
  <c r="I10" i="1"/>
  <c r="I9" i="1"/>
  <c r="I8" i="1"/>
  <c r="F8" i="1"/>
  <c r="F7" i="1"/>
  <c r="I7" i="1" s="1"/>
  <c r="I14" i="1" s="1"/>
  <c r="I6" i="1"/>
  <c r="I4" i="1"/>
  <c r="I38" i="1" l="1"/>
  <c r="I64" i="1"/>
  <c r="I118" i="1"/>
  <c r="D21" i="8"/>
  <c r="F13" i="3"/>
  <c r="F40" i="8"/>
  <c r="C5" i="4" s="1"/>
  <c r="F20" i="2"/>
  <c r="C4" i="4" s="1"/>
  <c r="C6" i="4" l="1"/>
</calcChain>
</file>

<file path=xl/sharedStrings.xml><?xml version="1.0" encoding="utf-8"?>
<sst xmlns="http://schemas.openxmlformats.org/spreadsheetml/2006/main" count="471" uniqueCount="220">
  <si>
    <t>No</t>
  </si>
  <si>
    <t>Activity</t>
  </si>
  <si>
    <t>Description</t>
  </si>
  <si>
    <t>Unit</t>
  </si>
  <si>
    <t>Length</t>
  </si>
  <si>
    <t>Width</t>
  </si>
  <si>
    <t>Depth</t>
  </si>
  <si>
    <t>Total</t>
  </si>
  <si>
    <t>Remarks</t>
  </si>
  <si>
    <t>Site prepration</t>
  </si>
  <si>
    <t>Construction Area</t>
  </si>
  <si>
    <t>Lump Sum</t>
  </si>
  <si>
    <t>Exterior plaster Repairing</t>
  </si>
  <si>
    <t>Exterior Plaster</t>
  </si>
  <si>
    <t>Axis A</t>
  </si>
  <si>
    <r>
      <rPr>
        <sz val="11"/>
        <color theme="1"/>
        <rFont val="Calibri Light"/>
        <family val="2"/>
      </rPr>
      <t>m</t>
    </r>
    <r>
      <rPr>
        <vertAlign val="superscript"/>
        <sz val="11"/>
        <color theme="1"/>
        <rFont val="Calibri Light"/>
        <family val="2"/>
      </rPr>
      <t>2</t>
    </r>
  </si>
  <si>
    <t>Axis C</t>
  </si>
  <si>
    <t>Axis D</t>
  </si>
  <si>
    <t>Axis F</t>
  </si>
  <si>
    <t>Axis 1,7</t>
  </si>
  <si>
    <t>Axis 3,5</t>
  </si>
  <si>
    <t>Parapet</t>
  </si>
  <si>
    <t>Exterior Painting</t>
  </si>
  <si>
    <t>Interior Plaster Repairing</t>
  </si>
  <si>
    <t>Interior Plaster for walls</t>
  </si>
  <si>
    <t>Entity N</t>
  </si>
  <si>
    <t>Entity M</t>
  </si>
  <si>
    <t>Entity L</t>
  </si>
  <si>
    <t>Entity K</t>
  </si>
  <si>
    <t>Entity H</t>
  </si>
  <si>
    <t>Entity I</t>
  </si>
  <si>
    <t>Entity F</t>
  </si>
  <si>
    <t>Entity F'</t>
  </si>
  <si>
    <t>Entity A</t>
  </si>
  <si>
    <t>Entity B</t>
  </si>
  <si>
    <t>Entity D</t>
  </si>
  <si>
    <t>Interior Plaster for ceilling</t>
  </si>
  <si>
    <t>Entity J</t>
  </si>
  <si>
    <t>Entity G</t>
  </si>
  <si>
    <t>Entity C</t>
  </si>
  <si>
    <t>Interior Painting</t>
  </si>
  <si>
    <t>Interior paint for walls</t>
  </si>
  <si>
    <t>Interior paint for ceilling</t>
  </si>
  <si>
    <t>Entity f</t>
  </si>
  <si>
    <t>Windows Adjustment</t>
  </si>
  <si>
    <t>Windows</t>
  </si>
  <si>
    <t>Installation of Doors</t>
  </si>
  <si>
    <t>Doors</t>
  </si>
  <si>
    <t>D1</t>
  </si>
  <si>
    <t>D2</t>
  </si>
  <si>
    <t>Dw1</t>
  </si>
  <si>
    <t>Dw2</t>
  </si>
  <si>
    <t>Floor tiles</t>
  </si>
  <si>
    <t>Floor</t>
  </si>
  <si>
    <t>Roof Repairing</t>
  </si>
  <si>
    <t>Roof</t>
  </si>
  <si>
    <t>Toilets Tiles</t>
  </si>
  <si>
    <t>Toilet Floor</t>
  </si>
  <si>
    <t>Toilet C</t>
  </si>
  <si>
    <t>Toilet O</t>
  </si>
  <si>
    <t>Tolet G</t>
  </si>
  <si>
    <t>Toilet J</t>
  </si>
  <si>
    <t>Toilets wall Tiles</t>
  </si>
  <si>
    <t xml:space="preserve">Toilet Walls </t>
  </si>
  <si>
    <t>kitchen</t>
  </si>
  <si>
    <t>Kitchen Cup Boards</t>
  </si>
  <si>
    <t xml:space="preserve">Kitchen </t>
  </si>
  <si>
    <t>Cup Boards</t>
  </si>
  <si>
    <t>Kitchen Desk</t>
  </si>
  <si>
    <t>Desk</t>
  </si>
  <si>
    <t>Pointing Paint</t>
  </si>
  <si>
    <t>wall</t>
  </si>
  <si>
    <t>paint</t>
  </si>
  <si>
    <t>PVC Doors</t>
  </si>
  <si>
    <t>Skirt Wall</t>
  </si>
  <si>
    <t>Lm</t>
  </si>
  <si>
    <t>Renovation of (Safar Mohammad shioon male high school )</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</si>
  <si>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</si>
  <si>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 xml:space="preserve"> Badakhshan   Jurm Da Safar Mohammad shioon male high school</t>
  </si>
  <si>
    <t>Priority 1  School Building  Revolution</t>
  </si>
  <si>
    <t xml:space="preserve">1 - School Building Revolution </t>
  </si>
  <si>
    <t>Quantity</t>
  </si>
  <si>
    <t>Unit price (AFN)</t>
  </si>
  <si>
    <t>Total cast (AFN)</t>
  </si>
  <si>
    <t>Remark</t>
  </si>
  <si>
    <t>S.N</t>
  </si>
  <si>
    <t>A. Civil Works:</t>
  </si>
  <si>
    <t>A1</t>
  </si>
  <si>
    <t>LS</t>
  </si>
  <si>
    <t>A2</t>
  </si>
  <si>
    <r>
      <rPr>
        <sz val="14"/>
        <color theme="1"/>
        <rFont val="Calibri"/>
        <family val="2"/>
        <scheme val="minor"/>
      </rPr>
      <t>M</t>
    </r>
    <r>
      <rPr>
        <vertAlign val="superscript"/>
        <sz val="14"/>
        <color theme="1"/>
        <rFont val="Calibri"/>
        <family val="2"/>
        <scheme val="minor"/>
      </rPr>
      <t>3</t>
    </r>
  </si>
  <si>
    <t>m3</t>
  </si>
  <si>
    <t>A3</t>
  </si>
  <si>
    <r>
      <rPr>
        <b/>
        <u/>
        <sz val="14"/>
        <rFont val="Calibri Light"/>
        <family val="2"/>
        <scheme val="major"/>
      </rPr>
      <t xml:space="preserve">Graval  Work ( 10cm): under Class rooms floor ,Corridor floor and   PCC </t>
    </r>
    <r>
      <rPr>
        <b/>
        <sz val="14"/>
        <rFont val="Calibri Light"/>
        <family val="2"/>
        <scheme val="major"/>
      </rPr>
      <t xml:space="preserve">
</t>
    </r>
    <r>
      <rPr>
        <sz val="14"/>
        <rFont val="Calibri Light"/>
        <family val="2"/>
        <scheme val="major"/>
      </rPr>
      <t xml:space="preserve">Prepare all materials, equipment, and manpower for stone pitching with all related activities to complete the job as per drawing and instruction of the in-charge engineer all waste materials and debris are to be transported to the approved damp site. All tasks for this item are to be under the full approval of the charge engineer </t>
    </r>
  </si>
  <si>
    <t>A4</t>
  </si>
  <si>
    <r>
      <rPr>
        <b/>
        <u/>
        <sz val="14"/>
        <rFont val="Calibri Light"/>
        <family val="2"/>
        <scheme val="major"/>
      </rPr>
      <t xml:space="preserve">PCC work Mark 200 1:1.5:3 forClass rooms floor ,Corridor floor and stair's  PCC 
</t>
    </r>
    <r>
      <rPr>
        <sz val="14"/>
        <rFont val="Calibri Light"/>
        <family val="2"/>
        <scheme val="major"/>
      </rPr>
      <t>Prepare all materials, equipment, and manpower for Removing existing damaged stair's  PCC  and  PCC work including best quality of sand, fresh cement, clean water and crash gravel with all related activities to complete the job as per drawing and instruction of the in-charge engineer all waste materials and debris are to be transported to the approved damp site. All tasks for this item are to be under the full approval of the charge engineer</t>
    </r>
  </si>
  <si>
    <t>A5</t>
  </si>
  <si>
    <t>A6</t>
  </si>
  <si>
    <t>A7</t>
  </si>
  <si>
    <t>A8</t>
  </si>
  <si>
    <t>m2</t>
  </si>
  <si>
    <t>B9</t>
  </si>
  <si>
    <t>A10</t>
  </si>
  <si>
    <t>M2</t>
  </si>
  <si>
    <t>A11</t>
  </si>
  <si>
    <r>
      <rPr>
        <b/>
        <u/>
        <sz val="14"/>
        <rFont val="Calibri Light"/>
        <family val="2"/>
        <scheme val="major"/>
      </rPr>
      <t xml:space="preserve">Cleaning of the project site from extra soil, grass, and materials 
</t>
    </r>
    <r>
      <rPr>
        <sz val="14"/>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</si>
  <si>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Donor Metal Sign Board 120x80cm as per design and drawings</t>
  </si>
  <si>
    <t>PIC</t>
  </si>
  <si>
    <t xml:space="preserve"> Total for School Building Revolution </t>
  </si>
  <si>
    <r>
      <rPr>
        <b/>
        <sz val="16"/>
        <rFont val="Calibri Light"/>
        <family val="2"/>
        <scheme val="major"/>
      </rPr>
      <t>Construction of 5 sets latrines for (Safar Mohammad Shioon High School</t>
    </r>
    <r>
      <rPr>
        <b/>
        <sz val="16"/>
        <rFont val="Calibri Light"/>
        <family val="2"/>
        <scheme val="major"/>
      </rPr>
      <t>)</t>
    </r>
  </si>
  <si>
    <t xml:space="preserve"> Badakhshan   Jurm Da Safar Mohammad Shioon High School</t>
  </si>
  <si>
    <t xml:space="preserve">Priority 3 Construction of latrine with 5 cells </t>
  </si>
  <si>
    <t xml:space="preserve">C - Construction of latrine  </t>
  </si>
  <si>
    <t>C. Civil Works:</t>
  </si>
  <si>
    <r>
      <rPr>
        <b/>
        <u/>
        <sz val="11"/>
        <color theme="1"/>
        <rFont val="Calibri"/>
        <family val="2"/>
        <scheme val="minor"/>
      </rPr>
      <t xml:space="preserve"> Excavation of foundation &amp; walkways in Grad 3 land  
</t>
    </r>
    <r>
      <rPr>
        <sz val="11"/>
        <color theme="1"/>
        <rFont val="Calibri"/>
        <family val="2"/>
        <scheme val="minor"/>
      </rPr>
      <t xml:space="preserve">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</si>
  <si>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t xml:space="preserve">Cum. </t>
  </si>
  <si>
    <r>
      <rPr>
        <b/>
        <u/>
        <sz val="11"/>
        <color theme="1"/>
        <rFont val="Calibri"/>
        <family val="2"/>
        <scheme val="minor"/>
      </rPr>
      <t xml:space="preserve">Stone Masonry of foundation with 1:5 mortar
</t>
    </r>
    <r>
      <rPr>
        <sz val="11"/>
        <color theme="1"/>
        <rFont val="Calibri"/>
        <family val="2"/>
        <scheme val="minor"/>
      </rPr>
      <t xml:space="preserve">Prepare all materials, equipment, and manpower for stone masonry work in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</si>
  <si>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color theme="1"/>
        <rFont val="Calibri"/>
        <family val="2"/>
        <scheme val="minor"/>
      </rPr>
      <t xml:space="preserve">Supper Stone Masonry with cement mortar 1:4
</t>
    </r>
    <r>
      <rPr>
        <sz val="11"/>
        <color theme="1"/>
        <rFont val="Calibri"/>
        <family val="2"/>
        <scheme val="minor"/>
      </rPr>
      <t xml:space="preserve">Prepare all materials, equipment, and manpower for stone masonry work top of the foundation with cement ratio 1:4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</si>
  <si>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color theme="1"/>
        <rFont val="Calibri"/>
        <family val="2"/>
        <scheme val="minor"/>
      </rPr>
      <t xml:space="preserve">RCC(1:1.5:3) rings on the top of stone masonry 20cm
</t>
    </r>
    <r>
      <rPr>
        <sz val="11"/>
        <color theme="1"/>
        <rFont val="Calibri"/>
        <family val="2"/>
        <scheme val="minor"/>
      </rPr>
      <t xml:space="preserve"> Prepare all materials, equipment, and manpower for casting 20 MPA RCC for rings on top of the stone masonry work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</si>
  <si>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Filling of flooring with soil including compaction 35cm
</t>
    </r>
    <r>
      <rPr>
        <sz val="11"/>
        <color theme="1"/>
        <rFont val="Calibri"/>
        <family val="2"/>
        <scheme val="minor"/>
      </rPr>
      <t>Prepare all materials, equipment, and manpower for back filling of flooring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</si>
  <si>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Filling of floor &amp; walkways with gravel  including compaction 15cm.
</t>
    </r>
    <r>
      <rPr>
        <sz val="11"/>
        <color theme="1"/>
        <rFont val="Calibri"/>
        <family val="2"/>
        <scheme val="minor"/>
      </rPr>
      <t>Prepare all materials, equipment, and manpower for back filling of flooring and walkways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</si>
  <si>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Bricks masonry burnt bricks with (1:5) mortar 35 cm  
</t>
    </r>
    <r>
      <rPr>
        <sz val="11"/>
        <color theme="1"/>
        <rFont val="Calibri"/>
        <family val="2"/>
        <scheme val="minor"/>
      </rPr>
      <t xml:space="preserve">Prepare all materials, equipment, and manpower for burnt brick wall with mortar 1:5 for 35, 25cm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</si>
  <si>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1"/>
        <color theme="1"/>
        <rFont val="Calibri"/>
        <family val="2"/>
        <scheme val="minor"/>
      </rPr>
      <t xml:space="preserve">Prepare RCC(1:1.5:3) rings on the top of brick masonry 20cm
</t>
    </r>
    <r>
      <rPr>
        <sz val="11"/>
        <color theme="1"/>
        <rFont val="Calibri"/>
        <family val="2"/>
        <scheme val="minor"/>
      </rPr>
      <t xml:space="preserve"> Prepare all materials, equipment, and manpower for casting 20 MPA RCC for rings top of the brick masonry wall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</si>
  <si>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PCC(1:2:4) of flooring, stair &amp; walkways ( Mark 150) with 10 cm thickness
</t>
    </r>
    <r>
      <rPr>
        <sz val="11"/>
        <color theme="1"/>
        <rFont val="Calibri"/>
        <family val="2"/>
        <scheme val="min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</si>
  <si>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Steel I beam and lintel #14
</t>
    </r>
    <r>
      <rPr>
        <sz val="11"/>
        <color theme="1"/>
        <rFont val="Calibri"/>
        <family val="2"/>
        <scheme val="minor"/>
      </rPr>
      <t>Prepare all materials, equipment, and manpower for steel I BM #14cm with welds and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</si>
  <si>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</si>
  <si>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r>
      <rPr>
        <b/>
        <u/>
        <sz val="11"/>
        <color theme="1"/>
        <rFont val="Calibri"/>
        <family val="2"/>
        <scheme val="minor"/>
      </rPr>
      <t xml:space="preserve">Oil painting of steel I beam 2 coat.
</t>
    </r>
    <r>
      <rPr>
        <sz val="11"/>
        <color theme="1"/>
        <rFont val="Calibri"/>
        <family val="2"/>
        <scheme val="minor"/>
      </rPr>
      <t>Prepare all materials, equipment, and manpower for I BMs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</si>
  <si>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Planking work over wooden beam ( thickness 3 cm).
</t>
    </r>
    <r>
      <rPr>
        <sz val="11"/>
        <color theme="1"/>
        <rFont val="Calibri"/>
        <family val="2"/>
        <scheme val="minor"/>
      </rPr>
      <t>Prepare all materials, equipment, and manpower for wooden plank 3cm on I BM with all related activities to complete the job as per drawing and instruction of the in-charge engineer all waste materials and debris are to be transported to the approved damp site. All tasks for this item are to be under the full approval of the charge engineer</t>
    </r>
  </si>
  <si>
    <t xml:space="preserve">Sqm. </t>
  </si>
  <si>
    <r>
      <rPr>
        <b/>
        <u/>
        <sz val="11"/>
        <color theme="1"/>
        <rFont val="Calibri"/>
        <family val="2"/>
        <scheme val="minor"/>
      </rPr>
      <t xml:space="preserve">Mat( Borya) work over planking.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</si>
  <si>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Clay and dry soil over Mat( Borya) 15 cm Thick.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</si>
  <si>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Wooden truss with Iron sheeting front Khar wood and 24 gauge intron sheet
</t>
    </r>
    <r>
      <rPr>
        <sz val="11"/>
        <color theme="1"/>
        <rFont val="Calibri"/>
        <family val="2"/>
        <scheme val="minor"/>
      </rPr>
      <t>Prepare all materials, equipment, and manpower for wooden truss and iron sheet 24G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</si>
  <si>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Mud plaster ( kagel) 2 coats including plastic one layer 
</t>
    </r>
    <r>
      <rPr>
        <sz val="11"/>
        <color theme="1"/>
        <rFont val="Calibri"/>
        <family val="2"/>
        <scheme val="minor"/>
      </rPr>
      <t>Prepare all materials, equipment, and manpower for straw mud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</si>
  <si>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Making and installation of prefabricate slab according to the drawing 
</t>
    </r>
    <r>
      <rPr>
        <sz val="11"/>
        <color theme="1"/>
        <rFont val="Calibri"/>
        <family val="2"/>
        <scheme val="minor"/>
      </rPr>
      <t>Prepare all materials, equipment, and manpower for providing and installing of prefabricate slab with all related activities to complete the job as per drawing and instruction of the in-charge engineer all waste materials and debris are to be transported to the approved damp site. All tasks for this item are to be under the full approval of the charge engineer</t>
    </r>
  </si>
  <si>
    <t>Ea.</t>
  </si>
  <si>
    <r>
      <rPr>
        <b/>
        <u/>
        <sz val="11"/>
        <color theme="1"/>
        <rFont val="Calibri"/>
        <family val="2"/>
        <scheme val="minor"/>
      </rPr>
      <t xml:space="preserve">Gutters work (Vertical from GI sheet 24 gage 10X15 cm)
</t>
    </r>
    <r>
      <rPr>
        <sz val="11"/>
        <color theme="1"/>
        <rFont val="Calibri"/>
        <family val="2"/>
        <scheme val="minor"/>
      </rPr>
      <t>Prepare all materials, equipment, and manpower for gutters GI sheet 24 G 10x15cm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</si>
  <si>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Inside Plaster work (1:4) Mortar with smooth finishing (Namd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</si>
  <si>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White washing in inside with 65% emulsion 
</t>
    </r>
    <r>
      <rPr>
        <sz val="11"/>
        <color theme="1"/>
        <rFont val="Calibri"/>
        <family val="2"/>
        <scheme val="minor"/>
      </rPr>
      <t>Prepare all materials, equipment, and manpower  for the preparation of wall surfaces  with Primer and filling and Paint the interior and exterior wall with 60% plastic paint with all related activities to complete the job as per drawing and instruction of the in-charge engineer All tasks for this item are to be under full approval in charge engineer</t>
    </r>
  </si>
  <si>
    <r>
      <rPr>
        <b/>
        <u/>
        <sz val="11"/>
        <color theme="1"/>
        <rFont val="Calibri"/>
        <family val="2"/>
        <scheme val="minor"/>
      </rPr>
      <t xml:space="preserve">Carpentry work (Making of  Window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</si>
  <si>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r>
      <rPr>
        <b/>
        <u/>
        <sz val="11"/>
        <color theme="1"/>
        <rFont val="Calibri"/>
        <family val="2"/>
        <scheme val="minor"/>
      </rPr>
      <t xml:space="preserve">Carpentry work (Making of  single doors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</si>
  <si>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r>
      <rPr>
        <b/>
        <u/>
        <sz val="11"/>
        <color theme="1"/>
        <rFont val="Calibri"/>
        <family val="2"/>
        <scheme val="minor"/>
      </rPr>
      <t xml:space="preserve">Oil painting of windows and doors( 3 coats) 
</t>
    </r>
    <r>
      <rPr>
        <sz val="11"/>
        <color theme="1"/>
        <rFont val="Calibri"/>
        <family val="2"/>
        <scheme val="minor"/>
      </rPr>
      <t>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</si>
  <si>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Installation of glasses 4mm with chufti  
</t>
    </r>
    <r>
      <rPr>
        <sz val="11"/>
        <color theme="1"/>
        <rFont val="Calibri"/>
        <family val="2"/>
        <scheme val="minor"/>
      </rPr>
      <t>Prepare all materials, equipment, and manpower for installation of glasses 4mm with chufti and other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</si>
  <si>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Out side plaster work (with 1: 4 motor) and smooth finishing (Namad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</si>
  <si>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White washing with 100 % plastic emulsion (outside)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</si>
  <si>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rPr>
        <b/>
        <u/>
        <sz val="11"/>
        <color theme="1"/>
        <rFont val="Calibri"/>
        <family val="2"/>
        <scheme val="minor"/>
      </rPr>
      <t xml:space="preserve">Installation of fly screen with chufti complete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</si>
  <si>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rPr>
        <b/>
        <u/>
        <sz val="11"/>
        <color theme="1"/>
        <rFont val="Calibri"/>
        <family val="2"/>
        <scheme val="minor"/>
      </rPr>
      <t xml:space="preserve">Pointing with 1:3 mortar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</si>
  <si>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rPr>
        <b/>
        <u/>
        <sz val="11"/>
        <color theme="1"/>
        <rFont val="Calibri"/>
        <family val="2"/>
        <scheme val="minor"/>
      </rPr>
      <t xml:space="preserve"> Making of handrail
</t>
    </r>
    <r>
      <rPr>
        <sz val="11"/>
        <color theme="1"/>
        <rFont val="Calibri"/>
        <family val="2"/>
        <scheme val="minor"/>
      </rPr>
      <t>Prepare all materials, equipment, and manpower  for the preparation of 10.5m length 80cm high and Painting of Steel handrails with oil paint on three coats with all related activities to complete the job as per drawing and instruction of the in-charge engineer All tasks for this item to be under full approval in charge engineer</t>
    </r>
  </si>
  <si>
    <r>
      <rPr>
        <b/>
        <u/>
        <sz val="11"/>
        <color theme="1"/>
        <rFont val="Calibri"/>
        <family val="2"/>
        <scheme val="minor"/>
      </rPr>
      <t xml:space="preserve">PVC 4 inch pipe for ventilation
</t>
    </r>
    <r>
      <rPr>
        <sz val="11"/>
        <color theme="1"/>
        <rFont val="Calibri"/>
        <family val="2"/>
        <scheme val="minor"/>
      </rPr>
      <t>Prepare all materials, equipment, and manpower  for installation of 4inch PVC pipe for ventilation with all related activities to complete the job as per drawing and instruction of the in-charge engineer All tasks for this item to be under full approval in charge engineer</t>
    </r>
  </si>
  <si>
    <r>
      <rPr>
        <b/>
        <u/>
        <sz val="11"/>
        <color theme="1"/>
        <rFont val="Calibri"/>
        <family val="2"/>
        <scheme val="minor"/>
      </rPr>
      <t xml:space="preserve">Preparation and Installation GI water tank 30x60x105cm and sank in the corridor.
</t>
    </r>
    <r>
      <rPr>
        <sz val="11"/>
        <color theme="1"/>
        <rFont val="Calibri"/>
        <family val="2"/>
        <scheme val="minor"/>
      </rPr>
      <t>Prepare all materials, equipment, and manpower  for installation of water tank and sank in corridor with all related activities to complete the job as per drawing and instruction of the in-charge engineer All tasks for this item to be under full approval in charge engineer</t>
    </r>
  </si>
  <si>
    <r>
      <rPr>
        <b/>
        <u/>
        <sz val="11"/>
        <color theme="1"/>
        <rFont val="Calibri"/>
        <family val="2"/>
        <scheme val="minor"/>
      </rPr>
      <t xml:space="preserve">Preparation and Installation grabs 
</t>
    </r>
    <r>
      <rPr>
        <sz val="11"/>
        <color theme="1"/>
        <rFont val="Calibri"/>
        <family val="2"/>
        <scheme val="minor"/>
      </rPr>
      <t>Prepare all materials, equipment, and manpower  for supplying and installation of grabs with all related activities to complete the job as per drawing and instruction of the in-charge engineer All tasks for this item to be under full approval in charge engineer</t>
    </r>
  </si>
  <si>
    <t>Total of C1. c32Civil Works:</t>
  </si>
  <si>
    <r>
      <rPr>
        <b/>
        <sz val="16"/>
        <rFont val="Calibri Light"/>
        <family val="2"/>
        <scheme val="major"/>
      </rPr>
      <t xml:space="preserve">Renovation of ( </t>
    </r>
    <r>
      <rPr>
        <b/>
        <sz val="16"/>
        <color rgb="FFFF0000"/>
        <rFont val="Calibri Light"/>
        <family val="2"/>
        <scheme val="major"/>
      </rPr>
      <t>Toryab Keshindara Boys and Girls High School</t>
    </r>
    <r>
      <rPr>
        <b/>
        <sz val="16"/>
        <rFont val="Calibri Light"/>
        <family val="2"/>
        <scheme val="major"/>
      </rPr>
      <t xml:space="preserve">   )</t>
    </r>
  </si>
  <si>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</si>
  <si>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</si>
  <si>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</si>
  <si>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Total cost (AFN)</t>
  </si>
  <si>
    <t xml:space="preserve"> B. Latrine renovation </t>
  </si>
  <si>
    <t>B1</t>
  </si>
  <si>
    <r>
      <rPr>
        <b/>
        <u/>
        <sz val="12"/>
        <rFont val="Calibri Light"/>
        <family val="2"/>
        <scheme val="major"/>
      </rPr>
      <t>Roofing work including "Wooden truss + GI sheet and gutters"</t>
    </r>
    <r>
      <rPr>
        <sz val="12"/>
        <rFont val="Calibri Light"/>
        <family val="2"/>
        <scheme val="major"/>
      </rPr>
      <t xml:space="preserve">
Prepare all materials, equipment, and manpower for providing roof wooden truss and GI sheet 24 gage, gutter, Silicon, and washer screw with all related activities to complete the job as per drawing and instruction of the in-charge engineer All tasks for this item to be under full approval in charge engineer</t>
    </r>
  </si>
  <si>
    <t>B2</t>
  </si>
  <si>
    <r>
      <rPr>
        <b/>
        <u/>
        <sz val="12"/>
        <rFont val="Calibri Light"/>
        <family val="2"/>
        <scheme val="major"/>
      </rPr>
      <t>Brick masonry work mortar ratio 1:5 for picks</t>
    </r>
    <r>
      <rPr>
        <sz val="12"/>
        <rFont val="Calibri Light"/>
        <family val="2"/>
        <scheme val="major"/>
      </rPr>
      <t xml:space="preserve">
 Prepare all materials, equipment, and manpower for brick masonry work with all related activities to complete the job as per drawing and instruction of the in-charge engineer all waste materials and debris are to be transported to the approved damp site. All tasks for this item are to be under the full approval of the charge engineer</t>
    </r>
  </si>
  <si>
    <t>B3</t>
  </si>
  <si>
    <r>
      <rPr>
        <b/>
        <u/>
        <sz val="12"/>
        <rFont val="Calibri Light"/>
        <family val="2"/>
        <scheme val="major"/>
      </rPr>
      <t xml:space="preserve">Interior and exterior wall cement plaster  1:4 </t>
    </r>
    <r>
      <rPr>
        <sz val="12"/>
        <rFont val="Calibri Light"/>
        <family val="2"/>
        <scheme val="major"/>
      </rPr>
      <t xml:space="preserve">
Prepare all materials, equipment, and manpower for interior and exterior wall cement Plaster  1:4  including during an with all related activities to complete the job as per drawing and instruction of the in-charge engineer All tasks for this item are to be under full approval in charge engineer</t>
    </r>
  </si>
  <si>
    <t>B4</t>
  </si>
  <si>
    <r>
      <rPr>
        <b/>
        <u/>
        <sz val="12"/>
        <rFont val="Calibri Light"/>
        <family val="2"/>
        <scheme val="major"/>
      </rPr>
      <t xml:space="preserve">Supply and installation of metal door complete 
</t>
    </r>
    <r>
      <rPr>
        <sz val="12"/>
        <rFont val="Calibri Light"/>
        <family val="2"/>
        <scheme val="major"/>
      </rPr>
      <t>Prepare all materials, equipment, and manpower  for metal door including door hardware and lock with all related activities to complete the job as per drawing and instruction of the in-charge engineer All tasks for this item are to be under full approval in charge engineer</t>
    </r>
  </si>
  <si>
    <t>B5</t>
  </si>
  <si>
    <r>
      <rPr>
        <b/>
        <u/>
        <sz val="12"/>
        <rFont val="Calibri Light"/>
        <family val="2"/>
        <scheme val="major"/>
      </rPr>
      <t xml:space="preserve">Supply and installation of metal window complete.
</t>
    </r>
    <r>
      <rPr>
        <sz val="12"/>
        <rFont val="Calibri Light"/>
        <family val="2"/>
        <scheme val="major"/>
      </rPr>
      <t>Prepare all materials, equipment, and manpower  for metal window size 6(0.5x0.5)m  including window hardware and handle, glasses with all related activities to complete the job as per drawing and instruction of the in-charge engineer All tasks for this item are to be under full approval in charge engineer</t>
    </r>
  </si>
  <si>
    <t>B6</t>
  </si>
  <si>
    <r>
      <rPr>
        <b/>
        <u/>
        <sz val="12"/>
        <rFont val="Calibri Light"/>
        <family val="2"/>
        <scheme val="major"/>
      </rPr>
      <t xml:space="preserve">Wall interior and exterior 100% Plastic Paint three coats
</t>
    </r>
    <r>
      <rPr>
        <sz val="12"/>
        <rFont val="Calibri Light"/>
        <family val="2"/>
        <scheme val="major"/>
      </rPr>
      <t>Prepare all materials, equipment, and manpower for the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</si>
  <si>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t>B7</t>
  </si>
  <si>
    <r>
      <rPr>
        <b/>
        <u/>
        <sz val="12"/>
        <rFont val="Calibri Light"/>
        <family val="2"/>
        <scheme val="major"/>
      </rPr>
      <t xml:space="preserve">Painting of metal doors and metal windows with oil paint 3 coats
</t>
    </r>
    <r>
      <rPr>
        <sz val="12"/>
        <rFont val="Calibri Light"/>
        <family val="2"/>
        <scheme val="major"/>
      </rPr>
      <t>Prepare all materials, equipment, and manpower  for preparation of windows and door surfaces with Primer and filling and Paint the wooden doors and windows with oil paint 3 coats with all related activities to complete the job as per drawing and instruction of the in-charge engineer All tasks for this item to be under full approval in charge engineer</t>
    </r>
  </si>
  <si>
    <t xml:space="preserve"> Total  B. Water System &amp; Sewer System</t>
  </si>
  <si>
    <t>D. Construction of new 5 cells latrine for girls</t>
  </si>
  <si>
    <t>D3</t>
  </si>
  <si>
    <t>D4</t>
  </si>
  <si>
    <t>D5</t>
  </si>
  <si>
    <t xml:space="preserve"> Total  D. HVAC works</t>
  </si>
  <si>
    <t>Summary of (Safar Mohammad Shioon High School)</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</si>
  <si>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</si>
  <si>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</si>
  <si>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</si>
  <si>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Total of A. (Renovation)</t>
  </si>
  <si>
    <t>Total of C. Construction of New 5 seats latrine</t>
  </si>
  <si>
    <t xml:space="preserve">Grand total amount in AFN </t>
  </si>
  <si>
    <t>`</t>
  </si>
  <si>
    <r>
      <t xml:space="preserve">Installation of a suspended ceiling (60x60cm for rooms and hall with all T and L shapes with 1mm wire
</t>
    </r>
    <r>
      <rPr>
        <sz val="14"/>
        <rFont val="Calibri Light"/>
        <family val="2"/>
        <scheme val="major"/>
      </rPr>
      <t>Prepare all materials, equipment, and manpower  for the Installation of suspended ceiling (60x60cm for rooms and hall with all T and L shapes with 1mm wire with all related activities to complete the job as per drawing and instruction of the in-charge engineer All tasks for this item are to be under full approval in charge engineer</t>
    </r>
  </si>
  <si>
    <r>
      <t xml:space="preserve">Removing existing damaged Classroom floor, Corridor floor, and stairs  PCC 
</t>
    </r>
    <r>
      <rPr>
        <sz val="14"/>
        <rFont val="Calibri Light"/>
        <family val="2"/>
        <scheme val="major"/>
      </rPr>
      <t>Prepare all materials, equipment, and manpower for Removing the existing damaged Classroom floor, Corridor floor, and stairs PCC  with all related activities to complete the job as per drawing and instruction of the in-charge engineer all waste materials and debris are to be transported to the approved damp site. All tasks for this item are to be under the full approval of the charge engineer</t>
    </r>
  </si>
  <si>
    <t>Job</t>
  </si>
  <si>
    <r>
      <t xml:space="preserve">Adjusting and repairing Metal Door size 1(300 x265)cm and replacement of door hand tools and lock with oil paint 3 coats
</t>
    </r>
    <r>
      <rPr>
        <sz val="14"/>
        <rFont val="Calibri Light"/>
        <family val="2"/>
        <scheme val="major"/>
      </rPr>
      <t xml:space="preserve">Prepare all materials, equipment, and manpower for Adjusting and repairing Metal Door size 1(300 x265)cm and replacement of door hand tools and lock with oil paint 3 coatswith all related activities to complete the job as per drawing and instruction of the in-charge engineer All tasks for this item are to be under full approval in charge engineer </t>
    </r>
  </si>
  <si>
    <r>
      <t xml:space="preserve">Repairing of wooden door size 14(100x265)cm with best quality wood including replacement of broken door hardware and glass and oil painting 3 coats 
</t>
    </r>
    <r>
      <rPr>
        <sz val="14"/>
        <rFont val="Calibri Light"/>
        <family val="2"/>
        <scheme val="major"/>
      </rPr>
      <t>Prepare all materials, equipment, and manpower  for Repairing of wooden door size 14(100x265)cm with best quality wood including replacement of broken door hardware and glass and oil painting 3 coats   with all related activities to complete the job as per drawing and instruction of the in-charge engineer All tasks for this item are to be under full approval in charge engineer</t>
    </r>
  </si>
  <si>
    <r>
      <t xml:space="preserve">Adjusting and repairing wooden Window size 48(100 x120)cm and replacement of broken window hardware and glass and oil painting 3 coats 
</t>
    </r>
    <r>
      <rPr>
        <sz val="14"/>
        <rFont val="Calibri Light"/>
        <family val="2"/>
        <scheme val="major"/>
      </rPr>
      <t>Prepare all materials, equipment, and manpower for Adjusting and repairing wooden Window size 48(100 x120)cm and replacement of broken window hardware and glass and oil painting 3 coats   with all related activities to complete the job as per drawing and instruction of the in-charge engineer All tasks for this item are to be under full approval in charge engineer</t>
    </r>
  </si>
  <si>
    <r>
      <t xml:space="preserve">Wall interior and exterior 100% Plastic Paint three coats
</t>
    </r>
    <r>
      <rPr>
        <sz val="14"/>
        <rFont val="Calibri Light"/>
        <family val="2"/>
        <scheme val="major"/>
      </rPr>
      <t>Prepare all materials, equipment, and manpower for the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</si>
  <si>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t xml:space="preserve">Installation of fly screen for 48 windows 29m2 </t>
    </r>
    <r>
      <rPr>
        <sz val="14"/>
        <rFont val="Calibri Light"/>
        <family val="2"/>
        <scheme val="major"/>
      </rPr>
      <t xml:space="preserve"> 
Prepare all materials, equipment, and manpower for the Installation of the fly screen for 48 windows 29m2 with all related activities to complete the job as per the in-charge engineer all waste materials and debris are to be transported to the approved damp site. All tasks for this item are to be under the full approval of the charge engineer</t>
    </r>
  </si>
  <si>
    <t>A9</t>
  </si>
  <si>
    <t>A12</t>
  </si>
  <si>
    <r>
      <rPr>
        <b/>
        <u/>
        <sz val="14"/>
        <rFont val="Calibri Light"/>
        <family val="2"/>
        <scheme val="major"/>
      </rPr>
      <t xml:space="preserve">Repairing leakage of a total of 400 Square meters  of GI Roof with 24 gage Gi sheets piece, Silicon, and washer screw  </t>
    </r>
    <r>
      <rPr>
        <b/>
        <sz val="14"/>
        <rFont val="Calibri Light"/>
        <family val="2"/>
        <scheme val="major"/>
      </rPr>
      <t xml:space="preserve">
</t>
    </r>
    <r>
      <rPr>
        <sz val="14"/>
        <rFont val="Calibri Light"/>
        <family val="2"/>
        <scheme val="major"/>
      </rPr>
      <t>Prepare all materials, equipment, and manpower for Repairing leakage of a total of 400 Square meters  of GI Roof with 24 gage Gi sheets piece, Silicon, and washer screw   with all related activities to complete the job as per drawing and instruction of the in-charge engineer All tasks for this item to be under full approval in charge engineer</t>
    </r>
  </si>
  <si>
    <t>B8</t>
  </si>
  <si>
    <t>B10</t>
  </si>
  <si>
    <t>B11</t>
  </si>
  <si>
    <t>B12</t>
  </si>
  <si>
    <t>B13</t>
  </si>
  <si>
    <t>B14</t>
  </si>
  <si>
    <t>B15</t>
  </si>
  <si>
    <t>B16</t>
  </si>
  <si>
    <t>B17</t>
  </si>
  <si>
    <t>B18</t>
  </si>
  <si>
    <t>B19</t>
  </si>
  <si>
    <t>B20</t>
  </si>
  <si>
    <t>B21</t>
  </si>
  <si>
    <t>B22</t>
  </si>
  <si>
    <t>B23</t>
  </si>
  <si>
    <t>B24</t>
  </si>
  <si>
    <t>B25</t>
  </si>
  <si>
    <t>B26</t>
  </si>
  <si>
    <t>B27</t>
  </si>
  <si>
    <t>B28</t>
  </si>
  <si>
    <t>B29</t>
  </si>
  <si>
    <t>B30</t>
  </si>
  <si>
    <t>B31</t>
  </si>
  <si>
    <t>B32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</si>
</sst>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0_);_(* \(#,##0.0\);_(* &quot;-&quot;??_);_(@_)"/>
    <numFmt numFmtId="166" formatCode="0.000"/>
  </numFmts>
  <fonts count="42">
    <font>
      <sz val="11"/>
      <color theme="1"/>
      <name val="Calibri"/>
      <charset val="134"/>
      <scheme val="minor"/>
    </font>
    <font>
      <sz val="11"/>
      <color theme="1"/>
      <name val="Calibri"/>
      <family val="2"/>
      <scheme val="minor"/>
    </font>
    <font>
      <sz val="11"/>
      <color theme="1"/>
      <name val="Calibri Light"/>
      <family val="2"/>
      <scheme val="major"/>
    </font>
    <font>
      <b/>
      <sz val="16"/>
      <name val="Calibri Light"/>
      <family val="2"/>
      <scheme val="major"/>
    </font>
    <font>
      <b/>
      <sz val="16"/>
      <name val="Calibri Light"/>
      <family val="2"/>
      <scheme val="major"/>
    </font>
    <font>
      <sz val="10"/>
      <name val="Calibri Light"/>
      <family val="2"/>
      <scheme val="major"/>
    </font>
    <font>
      <b/>
      <sz val="14"/>
      <color theme="1"/>
      <name val="Times New Roman"/>
      <family val="1"/>
    </font>
    <font>
      <sz val="11"/>
      <color theme="1"/>
      <name val="Calibri"/>
      <family val="2"/>
      <scheme val="minor"/>
    </font>
    <font>
      <sz val="10"/>
      <color rgb="FF000000"/>
      <name val="Calibri Light"/>
      <family val="2"/>
      <scheme val="major"/>
    </font>
    <font>
      <sz val="12"/>
      <name val="Calibri Light"/>
      <family val="2"/>
      <scheme val="major"/>
    </font>
    <font>
      <b/>
      <sz val="12"/>
      <name val="Calibri Light"/>
      <family val="2"/>
      <scheme val="major"/>
    </font>
    <font>
      <sz val="9"/>
      <name val="Calibri Light"/>
      <family val="2"/>
      <scheme val="major"/>
    </font>
    <font>
      <sz val="9"/>
      <color rgb="FF000000"/>
      <name val="Calibri Light"/>
      <family val="2"/>
      <scheme val="major"/>
    </font>
    <font>
      <b/>
      <u/>
      <sz val="12"/>
      <name val="Calibri Light"/>
      <family val="2"/>
      <scheme val="major"/>
    </font>
    <font>
      <b/>
      <sz val="12"/>
      <color rgb="FF000000"/>
      <name val="Calibri Light"/>
      <family val="2"/>
      <scheme val="major"/>
    </font>
    <font>
      <sz val="11"/>
      <name val="Calibri"/>
      <family val="2"/>
      <scheme val="minor"/>
    </font>
    <font>
      <sz val="11"/>
      <color rgb="FF000000"/>
      <name val="Calibri"/>
      <family val="2"/>
      <scheme val="minor"/>
    </font>
    <font>
      <b/>
      <sz val="12"/>
      <color theme="1"/>
      <name val="Calibri"/>
      <family val="2"/>
      <scheme val="minor"/>
    </font>
    <font>
      <b/>
      <sz val="12"/>
      <color theme="1"/>
      <name val="Calibri"/>
      <family val="2"/>
      <scheme val="minor"/>
    </font>
    <font>
      <b/>
      <sz val="11"/>
      <color theme="1"/>
      <name val="Calibri"/>
      <family val="2"/>
      <scheme val="minor"/>
    </font>
    <font>
      <b/>
      <u/>
      <sz val="11"/>
      <color theme="1"/>
      <name val="Calibri"/>
      <family val="2"/>
      <scheme val="minor"/>
    </font>
    <font>
      <b/>
      <sz val="10"/>
      <color rgb="FF000000"/>
      <name val="Calibri Light"/>
      <family val="2"/>
      <scheme val="major"/>
    </font>
    <font>
      <sz val="11"/>
      <name val="Arial"/>
      <family val="2"/>
    </font>
    <font>
      <b/>
      <sz val="12"/>
      <color theme="1"/>
      <name val="Calibri Light"/>
      <family val="2"/>
      <scheme val="major"/>
    </font>
    <font>
      <sz val="16"/>
      <color theme="1"/>
      <name val="Calibri Light"/>
      <family val="2"/>
      <scheme val="major"/>
    </font>
    <font>
      <sz val="11"/>
      <name val="Calibri Light"/>
      <family val="2"/>
      <scheme val="major"/>
    </font>
    <font>
      <b/>
      <sz val="16"/>
      <color theme="1"/>
      <name val="Calibri"/>
      <family val="2"/>
      <scheme val="minor"/>
    </font>
    <font>
      <b/>
      <sz val="14"/>
      <name val="Calibri Light"/>
      <family val="2"/>
      <scheme val="major"/>
    </font>
    <font>
      <sz val="14"/>
      <color theme="1"/>
      <name val="Calibri"/>
      <family val="2"/>
      <scheme val="minor"/>
    </font>
    <font>
      <b/>
      <u/>
      <sz val="14"/>
      <name val="Calibri Light"/>
      <family val="2"/>
      <scheme val="major"/>
    </font>
    <font>
      <sz val="14"/>
      <name val="Calibri Light"/>
      <family val="2"/>
      <scheme val="major"/>
    </font>
    <font>
      <sz val="14"/>
      <color rgb="FF000000"/>
      <name val="Times New Roman"/>
      <family val="1"/>
    </font>
    <font>
      <b/>
      <sz val="12"/>
      <color theme="1"/>
      <name val="Calibri Light"/>
      <family val="2"/>
    </font>
    <font>
      <b/>
      <sz val="11"/>
      <color theme="1"/>
      <name val="Calibri Light"/>
      <family val="2"/>
    </font>
    <font>
      <sz val="11"/>
      <color theme="1"/>
      <name val="Calibri Light"/>
      <family val="2"/>
    </font>
    <font>
      <sz val="10"/>
      <name val="Arial"/>
      <family val="2"/>
    </font>
    <font>
      <b/>
      <sz val="16"/>
      <color rgb="FFFF0000"/>
      <name val="Calibri Light"/>
      <family val="2"/>
      <scheme val="major"/>
    </font>
    <font>
      <vertAlign val="superscript"/>
      <sz val="14"/>
      <color theme="1"/>
      <name val="Calibri"/>
      <family val="2"/>
      <scheme val="minor"/>
    </font>
    <font>
      <vertAlign val="superscript"/>
      <sz val="11"/>
      <color theme="1"/>
      <name val="Calibri Light"/>
      <family val="2"/>
    </font>
    <font>
      <b/>
      <sz val="14"/>
      <name val="Calibri Light"/>
      <family val="2"/>
      <scheme val="major"/>
    </font>
    <font>
      <b/>
      <u/>
      <sz val="14"/>
      <name val="Calibri Light"/>
      <family val="2"/>
      <scheme val="major"/>
    </font>
    <font>
      <sz val="14"/>
      <color rgb="FF000000"/>
      <name val="Times New Roman"/>
      <family val="1"/>
    </font>
  </fonts>
  <fills count="8">
    <fill>
      <patternFill patternType="none"/>
    </fill>
    <fill>
      <patternFill patternType="gray125"/>
    </fill>
    <fill>
      <patternFill patternType="solid">
        <fgColor theme="0" tint="-0.14996795556505021"/>
        <bgColor indexed="64"/>
      </patternFill>
    </fill>
    <fill>
      <patternFill patternType="solid">
        <fgColor theme="2" tint="-0.249977111117893"/>
        <bgColor indexed="64"/>
      </patternFill>
    </fill>
    <fill>
      <patternFill patternType="solid">
        <fgColor theme="0" tint="-0.149876400036622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s>
  <borders count="2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3">
    <xf numFmtId="0" fontId="0" fillId="0" borderId="0"/>
    <xf numFmtId="43" fontId="7" fillId="0" borderId="0" applyFont="0" applyFill="0" applyBorder="0" applyAlignment="0" applyProtection="0"/>
    <xf numFmtId="0" fontId="35" fillId="0" borderId="0"/>
  </cellStyleXfs>
  <cellXfs count="138">
    <xf numFmtId="0" fontId="0" fillId="0" borderId="0" xfId="0"/>
    <xf numFmtId="0" fontId="2" fillId="0" borderId="0" xfId="0" applyFont="1" applyAlignment="1">
      <alignment horizontal="left" vertical="top"/>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0" fillId="0" borderId="4" xfId="0" applyBorder="1" applyAlignment="1">
      <alignment horizontal="center" vertical="center"/>
    </xf>
    <xf numFmtId="0" fontId="0" fillId="0" borderId="5" xfId="0" applyFont="1" applyBorder="1" applyAlignment="1">
      <alignment horizontal="left" vertical="center" wrapText="1"/>
    </xf>
    <xf numFmtId="4" fontId="0" fillId="0" borderId="6" xfId="0" applyNumberFormat="1" applyBorder="1" applyAlignment="1">
      <alignment horizontal="center"/>
    </xf>
    <xf numFmtId="0" fontId="7" fillId="0" borderId="5" xfId="0" applyFont="1" applyBorder="1" applyAlignment="1">
      <alignment horizontal="left" vertical="center" wrapText="1"/>
    </xf>
    <xf numFmtId="0" fontId="6" fillId="2" borderId="7" xfId="0" applyFont="1" applyFill="1" applyBorder="1" applyAlignment="1">
      <alignment vertical="center"/>
    </xf>
    <xf numFmtId="0" fontId="6" fillId="2" borderId="8" xfId="0" applyFont="1" applyFill="1" applyBorder="1" applyAlignment="1">
      <alignment horizontal="center" vertical="center" wrapText="1"/>
    </xf>
    <xf numFmtId="4" fontId="6" fillId="2" borderId="9" xfId="0" applyNumberFormat="1" applyFont="1" applyFill="1" applyBorder="1" applyAlignment="1">
      <alignment horizontal="center" vertical="center"/>
    </xf>
    <xf numFmtId="4" fontId="0" fillId="0" borderId="0" xfId="0" applyNumberFormat="1"/>
    <xf numFmtId="0" fontId="8"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9" fillId="3" borderId="8" xfId="0" applyFont="1" applyFill="1" applyBorder="1" applyAlignment="1">
      <alignment horizontal="left" vertical="top" wrapText="1"/>
    </xf>
    <xf numFmtId="1" fontId="8" fillId="0" borderId="4" xfId="0" applyNumberFormat="1" applyFont="1" applyBorder="1" applyAlignment="1">
      <alignment horizontal="center" vertical="center" shrinkToFit="1"/>
    </xf>
    <xf numFmtId="0" fontId="9" fillId="0" borderId="17" xfId="0" applyFont="1" applyBorder="1" applyAlignment="1">
      <alignment horizontal="left" vertical="top" wrapText="1"/>
    </xf>
    <xf numFmtId="0" fontId="11" fillId="0" borderId="5" xfId="0" applyFont="1" applyBorder="1" applyAlignment="1">
      <alignment horizontal="center" vertical="center" wrapText="1"/>
    </xf>
    <xf numFmtId="2" fontId="12" fillId="0" borderId="5" xfId="0" applyNumberFormat="1" applyFont="1" applyBorder="1" applyAlignment="1">
      <alignment horizontal="center" vertical="center" shrinkToFit="1"/>
    </xf>
    <xf numFmtId="2" fontId="12" fillId="0" borderId="5" xfId="0" applyNumberFormat="1" applyFont="1" applyBorder="1" applyAlignment="1">
      <alignment horizontal="center" vertical="center" wrapText="1"/>
    </xf>
    <xf numFmtId="0" fontId="11" fillId="0" borderId="6" xfId="0" applyFont="1" applyBorder="1" applyAlignment="1">
      <alignment horizontal="left" vertical="center" wrapText="1"/>
    </xf>
    <xf numFmtId="0" fontId="13" fillId="0" borderId="17" xfId="0" applyFont="1" applyBorder="1" applyAlignment="1">
      <alignment horizontal="left" vertical="top" wrapText="1"/>
    </xf>
    <xf numFmtId="0" fontId="10" fillId="0" borderId="17" xfId="0" applyFont="1" applyBorder="1" applyAlignment="1">
      <alignment horizontal="center" vertical="top" wrapText="1"/>
    </xf>
    <xf numFmtId="2" fontId="14" fillId="0" borderId="5" xfId="0" applyNumberFormat="1" applyFont="1" applyBorder="1" applyAlignment="1">
      <alignment horizontal="center" vertical="center" wrapText="1"/>
    </xf>
    <xf numFmtId="2" fontId="2" fillId="0" borderId="0" xfId="0" applyNumberFormat="1" applyFont="1" applyAlignment="1">
      <alignment horizontal="center" vertical="center"/>
    </xf>
    <xf numFmtId="0" fontId="15" fillId="0" borderId="5" xfId="0" applyFont="1" applyBorder="1" applyAlignment="1">
      <alignment horizontal="center" vertical="center" wrapText="1"/>
    </xf>
    <xf numFmtId="2" fontId="16" fillId="0" borderId="5" xfId="0" applyNumberFormat="1" applyFont="1" applyBorder="1" applyAlignment="1">
      <alignment horizontal="center" vertical="center" shrinkToFit="1"/>
    </xf>
    <xf numFmtId="2" fontId="16" fillId="0" borderId="5" xfId="0" applyNumberFormat="1" applyFont="1" applyBorder="1" applyAlignment="1">
      <alignment horizontal="center" vertical="center" wrapText="1"/>
    </xf>
    <xf numFmtId="2" fontId="16" fillId="0" borderId="5" xfId="0" applyNumberFormat="1" applyFont="1" applyFill="1" applyBorder="1" applyAlignment="1">
      <alignment horizontal="center" vertical="center"/>
    </xf>
    <xf numFmtId="0" fontId="0" fillId="0" borderId="5" xfId="0" applyFont="1" applyFill="1" applyBorder="1" applyAlignment="1">
      <alignment horizontal="center" vertical="center"/>
    </xf>
    <xf numFmtId="2" fontId="14" fillId="4" borderId="5" xfId="0" applyNumberFormat="1" applyFont="1" applyFill="1" applyBorder="1" applyAlignment="1">
      <alignment horizontal="center" vertical="center" wrapText="1"/>
    </xf>
    <xf numFmtId="0" fontId="19" fillId="2" borderId="5" xfId="0" applyFont="1" applyFill="1" applyBorder="1"/>
    <xf numFmtId="0" fontId="19" fillId="2" borderId="5" xfId="0" applyFont="1" applyFill="1" applyBorder="1" applyAlignment="1">
      <alignment horizontal="center"/>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top" wrapText="1"/>
    </xf>
    <xf numFmtId="0" fontId="10" fillId="0" borderId="5" xfId="0" applyFont="1" applyFill="1" applyBorder="1" applyAlignment="1">
      <alignment horizontal="center" vertical="center" wrapText="1"/>
    </xf>
    <xf numFmtId="0" fontId="8" fillId="0" borderId="5" xfId="0" applyFont="1" applyBorder="1" applyAlignment="1">
      <alignment horizontal="center" vertical="center"/>
    </xf>
    <xf numFmtId="0" fontId="20" fillId="0" borderId="5" xfId="0" applyFont="1" applyFill="1" applyBorder="1" applyAlignment="1">
      <alignment vertical="top" wrapText="1"/>
    </xf>
    <xf numFmtId="0" fontId="0" fillId="0" borderId="5" xfId="0"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1" fontId="0" fillId="0" borderId="5" xfId="0" applyNumberFormat="1" applyBorder="1" applyAlignment="1">
      <alignment horizontal="center" vertical="center"/>
    </xf>
    <xf numFmtId="164" fontId="2" fillId="0" borderId="5" xfId="0" applyNumberFormat="1" applyFont="1" applyBorder="1" applyAlignment="1">
      <alignment horizontal="center" vertical="center"/>
    </xf>
    <xf numFmtId="0" fontId="8" fillId="2" borderId="5" xfId="0" applyFont="1" applyFill="1" applyBorder="1" applyAlignment="1">
      <alignment horizontal="center" vertical="center"/>
    </xf>
    <xf numFmtId="2" fontId="22" fillId="2" borderId="5" xfId="0" applyNumberFormat="1" applyFont="1" applyFill="1" applyBorder="1" applyAlignment="1">
      <alignment horizontal="center" vertical="center"/>
    </xf>
    <xf numFmtId="0" fontId="22" fillId="2" borderId="5" xfId="0" applyFont="1" applyFill="1" applyBorder="1" applyAlignment="1">
      <alignment horizontal="center" vertical="center"/>
    </xf>
    <xf numFmtId="165" fontId="23" fillId="2" borderId="5" xfId="1" applyNumberFormat="1" applyFont="1" applyFill="1" applyBorder="1" applyAlignment="1">
      <alignment horizontal="center" vertical="center"/>
    </xf>
    <xf numFmtId="0" fontId="2" fillId="2" borderId="5" xfId="0" applyFont="1" applyFill="1" applyBorder="1" applyAlignment="1">
      <alignment horizontal="left" vertical="center"/>
    </xf>
    <xf numFmtId="0" fontId="24" fillId="5" borderId="0" xfId="0" applyFont="1" applyFill="1" applyAlignment="1">
      <alignment horizontal="left" vertical="top"/>
    </xf>
    <xf numFmtId="0" fontId="8" fillId="5" borderId="0" xfId="0" applyFont="1" applyFill="1" applyAlignment="1">
      <alignment horizontal="center" vertical="center"/>
    </xf>
    <xf numFmtId="0" fontId="2" fillId="5" borderId="0" xfId="0" applyFont="1" applyFill="1" applyAlignment="1">
      <alignment horizontal="left" vertical="top"/>
    </xf>
    <xf numFmtId="0" fontId="2" fillId="5" borderId="0" xfId="0" applyFont="1" applyFill="1" applyAlignment="1">
      <alignment horizontal="center" vertical="center"/>
    </xf>
    <xf numFmtId="0" fontId="2" fillId="5" borderId="0" xfId="0" applyFont="1" applyFill="1" applyAlignment="1">
      <alignment horizontal="left" vertical="center"/>
    </xf>
    <xf numFmtId="0" fontId="26" fillId="5" borderId="5" xfId="0" applyFont="1" applyFill="1" applyBorder="1"/>
    <xf numFmtId="0" fontId="26" fillId="5" borderId="5" xfId="0" applyFont="1" applyFill="1" applyBorder="1" applyAlignment="1">
      <alignment horizontal="center"/>
    </xf>
    <xf numFmtId="0" fontId="9" fillId="5" borderId="4" xfId="0" applyFont="1" applyFill="1" applyBorder="1" applyAlignment="1">
      <alignment horizontal="center" vertical="center" wrapText="1"/>
    </xf>
    <xf numFmtId="0" fontId="9" fillId="5" borderId="5" xfId="0" applyFont="1" applyFill="1" applyBorder="1" applyAlignment="1">
      <alignment horizontal="left" vertical="top"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27" fillId="5" borderId="4" xfId="0" applyFont="1" applyFill="1" applyBorder="1" applyAlignment="1">
      <alignment horizontal="center" vertical="center" wrapText="1"/>
    </xf>
    <xf numFmtId="0" fontId="27" fillId="5" borderId="5" xfId="0" applyFont="1" applyFill="1" applyBorder="1" applyAlignment="1">
      <alignment horizontal="left" vertical="top" wrapText="1"/>
    </xf>
    <xf numFmtId="0" fontId="28" fillId="5" borderId="5" xfId="0" applyFont="1" applyFill="1" applyBorder="1" applyAlignment="1">
      <alignment horizontal="center" vertical="center"/>
    </xf>
    <xf numFmtId="0" fontId="27" fillId="5" borderId="6" xfId="0" applyFont="1" applyFill="1" applyBorder="1" applyAlignment="1">
      <alignment horizontal="center" vertical="center" wrapText="1"/>
    </xf>
    <xf numFmtId="0" fontId="29" fillId="5" borderId="5" xfId="0" applyFont="1" applyFill="1" applyBorder="1" applyAlignment="1">
      <alignment horizontal="left" vertical="top" wrapText="1"/>
    </xf>
    <xf numFmtId="0" fontId="30" fillId="5" borderId="6" xfId="0" applyFont="1" applyFill="1" applyBorder="1" applyAlignment="1">
      <alignment horizontal="left" vertical="center" wrapText="1"/>
    </xf>
    <xf numFmtId="0" fontId="31" fillId="5" borderId="23" xfId="0" applyFont="1" applyFill="1" applyBorder="1" applyAlignment="1">
      <alignment horizontal="center" vertical="center" wrapText="1"/>
    </xf>
    <xf numFmtId="0" fontId="30" fillId="5" borderId="25" xfId="0" applyFont="1" applyFill="1" applyBorder="1" applyAlignment="1">
      <alignment horizontal="left" vertical="center" wrapText="1"/>
    </xf>
    <xf numFmtId="43" fontId="26" fillId="5" borderId="5" xfId="1" applyFont="1" applyFill="1" applyBorder="1" applyAlignment="1">
      <alignment horizontal="center" vertical="center"/>
    </xf>
    <xf numFmtId="0" fontId="0" fillId="5" borderId="5" xfId="0" applyFill="1" applyBorder="1"/>
    <xf numFmtId="0" fontId="32" fillId="6" borderId="5" xfId="0" applyFont="1" applyFill="1" applyBorder="1" applyAlignment="1">
      <alignment horizontal="left" vertical="center"/>
    </xf>
    <xf numFmtId="166" fontId="32" fillId="6" borderId="5" xfId="0" applyNumberFormat="1" applyFont="1" applyFill="1" applyBorder="1" applyAlignment="1">
      <alignment horizontal="left" vertical="center"/>
    </xf>
    <xf numFmtId="2" fontId="32" fillId="6" borderId="5" xfId="0" applyNumberFormat="1" applyFont="1" applyFill="1" applyBorder="1" applyAlignment="1">
      <alignment horizontal="left" vertical="center"/>
    </xf>
    <xf numFmtId="0" fontId="33" fillId="7" borderId="5" xfId="0" applyFont="1" applyFill="1" applyBorder="1" applyAlignment="1">
      <alignment horizontal="center"/>
    </xf>
    <xf numFmtId="166" fontId="33" fillId="7" borderId="5" xfId="0" applyNumberFormat="1" applyFont="1" applyFill="1" applyBorder="1" applyAlignment="1">
      <alignment horizontal="left"/>
    </xf>
    <xf numFmtId="166" fontId="33" fillId="7" borderId="5" xfId="0" applyNumberFormat="1" applyFont="1" applyFill="1" applyBorder="1" applyAlignment="1">
      <alignment horizontal="center"/>
    </xf>
    <xf numFmtId="2" fontId="33" fillId="7" borderId="5" xfId="0" applyNumberFormat="1" applyFont="1" applyFill="1" applyBorder="1" applyAlignment="1">
      <alignment horizontal="center"/>
    </xf>
    <xf numFmtId="0" fontId="34" fillId="0" borderId="5" xfId="0" applyFont="1" applyBorder="1"/>
    <xf numFmtId="166" fontId="34" fillId="0" borderId="5" xfId="0" applyNumberFormat="1" applyFont="1" applyBorder="1" applyAlignment="1">
      <alignment horizontal="left"/>
    </xf>
    <xf numFmtId="166" fontId="34" fillId="0" borderId="5" xfId="0" applyNumberFormat="1" applyFont="1" applyBorder="1"/>
    <xf numFmtId="0" fontId="34" fillId="0" borderId="25" xfId="0" applyFont="1" applyBorder="1"/>
    <xf numFmtId="0" fontId="34" fillId="0" borderId="24" xfId="0" applyFont="1" applyBorder="1"/>
    <xf numFmtId="0" fontId="33" fillId="0" borderId="5" xfId="0" applyFont="1" applyBorder="1" applyAlignment="1">
      <alignment horizontal="center"/>
    </xf>
    <xf numFmtId="2" fontId="33" fillId="7" borderId="5" xfId="0" applyNumberFormat="1" applyFont="1" applyFill="1" applyBorder="1"/>
    <xf numFmtId="166" fontId="33" fillId="7" borderId="5" xfId="0" applyNumberFormat="1" applyFont="1" applyFill="1" applyBorder="1"/>
    <xf numFmtId="2" fontId="33" fillId="0" borderId="5" xfId="0" applyNumberFormat="1" applyFont="1" applyBorder="1"/>
    <xf numFmtId="166" fontId="33" fillId="0" borderId="5" xfId="0" applyNumberFormat="1" applyFont="1" applyBorder="1"/>
    <xf numFmtId="0" fontId="40" fillId="5" borderId="5" xfId="0" applyFont="1" applyFill="1" applyBorder="1" applyAlignment="1">
      <alignment horizontal="left" vertical="top" wrapText="1"/>
    </xf>
    <xf numFmtId="0" fontId="40" fillId="0" borderId="5" xfId="0" applyFont="1" applyFill="1" applyBorder="1" applyAlignment="1">
      <alignment horizontal="left" vertical="top" wrapText="1"/>
    </xf>
    <xf numFmtId="0" fontId="41" fillId="5" borderId="23" xfId="0" applyFont="1" applyFill="1" applyBorder="1" applyAlignment="1">
      <alignment horizontal="center" vertical="center" wrapText="1"/>
    </xf>
    <xf numFmtId="0" fontId="39" fillId="5" borderId="5" xfId="0" applyFont="1" applyFill="1" applyBorder="1" applyAlignment="1">
      <alignment horizontal="left" vertical="top" wrapText="1"/>
    </xf>
    <xf numFmtId="0" fontId="33" fillId="0" borderId="5" xfId="0" applyFont="1" applyBorder="1" applyAlignment="1">
      <alignment horizontal="center"/>
    </xf>
    <xf numFmtId="0" fontId="26" fillId="5" borderId="5" xfId="0" applyFont="1" applyFill="1" applyBorder="1" applyAlignment="1">
      <alignment horizontal="center" vertical="center"/>
    </xf>
    <xf numFmtId="0" fontId="0" fillId="5" borderId="25" xfId="0" applyFill="1" applyBorder="1" applyAlignment="1">
      <alignment horizontal="center"/>
    </xf>
    <xf numFmtId="0" fontId="0" fillId="5" borderId="26" xfId="0" applyFill="1" applyBorder="1" applyAlignment="1">
      <alignment horizontal="center"/>
    </xf>
    <xf numFmtId="0" fontId="0" fillId="5" borderId="24" xfId="0" applyFill="1" applyBorder="1" applyAlignment="1">
      <alignment horizontal="center"/>
    </xf>
    <xf numFmtId="0" fontId="8" fillId="5" borderId="27" xfId="0" applyFont="1" applyFill="1" applyBorder="1" applyAlignment="1">
      <alignment horizontal="center" vertical="center"/>
    </xf>
    <xf numFmtId="0" fontId="8" fillId="5" borderId="0" xfId="0" applyFont="1" applyFill="1" applyAlignment="1">
      <alignment horizontal="center" vertical="center"/>
    </xf>
    <xf numFmtId="0" fontId="2" fillId="5" borderId="27" xfId="0" applyFont="1" applyFill="1" applyBorder="1" applyAlignment="1">
      <alignment horizontal="left" vertical="top" wrapText="1"/>
    </xf>
    <xf numFmtId="0" fontId="2" fillId="5" borderId="0" xfId="0" applyFont="1" applyFill="1" applyAlignment="1">
      <alignment horizontal="left" vertical="top" wrapText="1"/>
    </xf>
    <xf numFmtId="0" fontId="2" fillId="5" borderId="27" xfId="0" applyFont="1" applyFill="1" applyBorder="1" applyAlignment="1">
      <alignment horizontal="center" vertical="center"/>
    </xf>
    <xf numFmtId="0" fontId="2" fillId="5" borderId="0" xfId="0" applyFont="1" applyFill="1" applyAlignment="1">
      <alignment horizontal="center" vertical="center"/>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25" fillId="5" borderId="4" xfId="0" applyFont="1" applyFill="1" applyBorder="1" applyAlignment="1">
      <alignment horizontal="left" vertical="top" wrapText="1"/>
    </xf>
    <xf numFmtId="0" fontId="5" fillId="5" borderId="5" xfId="0" applyFont="1" applyFill="1" applyBorder="1" applyAlignment="1">
      <alignment horizontal="left" vertical="top" wrapText="1"/>
    </xf>
    <xf numFmtId="0" fontId="5" fillId="5" borderId="6" xfId="0" applyFont="1" applyFill="1" applyBorder="1" applyAlignment="1">
      <alignment horizontal="left" vertical="top" wrapText="1"/>
    </xf>
    <xf numFmtId="1" fontId="21" fillId="2" borderId="5" xfId="0" applyNumberFormat="1" applyFont="1" applyFill="1" applyBorder="1" applyAlignment="1">
      <alignment horizontal="center" vertical="center" shrinkToFit="1"/>
    </xf>
    <xf numFmtId="0" fontId="19" fillId="2" borderId="5" xfId="0" applyFont="1" applyFill="1" applyBorder="1" applyAlignment="1">
      <alignment horizontal="center" vertical="center"/>
    </xf>
    <xf numFmtId="0" fontId="19"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17" fillId="0" borderId="5" xfId="0" applyFont="1" applyFill="1" applyBorder="1" applyAlignment="1">
      <alignment horizontal="center" vertical="center"/>
    </xf>
    <xf numFmtId="0" fontId="18" fillId="0" borderId="5" xfId="0" applyFont="1" applyFill="1" applyBorder="1" applyAlignment="1">
      <alignment horizontal="center" vertical="center"/>
    </xf>
    <xf numFmtId="0" fontId="19" fillId="0" borderId="5"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9" fillId="3" borderId="13"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0" fillId="3" borderId="14" xfId="0" applyFont="1" applyFill="1" applyBorder="1" applyAlignment="1">
      <alignment horizontal="center" vertical="top" wrapText="1"/>
    </xf>
    <xf numFmtId="0" fontId="10" fillId="3" borderId="17" xfId="0" applyFont="1" applyFill="1" applyBorder="1" applyAlignment="1">
      <alignment horizontal="center" vertical="top" wrapText="1"/>
    </xf>
    <xf numFmtId="0" fontId="10" fillId="3" borderId="14"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Formal%20documents\Schools%20documents\&#1576;&#1585;&#1575;&#1608;&#1585;&#1583;&#1607;&#1575;&#1740;%20&#1580;&#1583;&#1740;&#1583;%20&#1578;&#1608;&#1587;&#1591;%20&#1588;&#1585;&#1740;&#1601;\&#1580;&#1586;%20&#1576;&#1585;&#1575;&#1608;&#1585;&#1583;%20&#1607;&#1575;&#1740;%20&#1670;&#1705;%20&#1588;&#1583;&#1607;%20&#1605;&#1705;&#1575;&#1578;&#1576;%20&#1578;&#1740;&#1662;&#1740;&#1705;\low%20cast&#1580;&#1586;%20&#1576;&#1585;&#1575;&#1608;&#1585;&#1583;%20&#1605;&#1705;&#1578;&#1576;%20&#1607;&#1575;&#1740;\&#1580;&#1586;%20&#1576;&#1585;&#1575;&#1608;&#1585;&#1583;%20&#1605;&#1576;&#1585;&#1586;5%20&#1594;&#1585;&#1601;&#1607;%20&#1575;&#1740;%20%20&#1582;&#1588;&#1578;%20&#1662;&#1582;&#1578;&#1607;%20&#1576;&#1575;%20&#1662;&#1608;&#1588;&#1588;%20&#1711;&#1575;&#1583;&#1585;%20&#1601;&#1604;&#1586;&#16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8"/>
      <sheetName val="Sheet6"/>
      <sheetName val="Sheet7"/>
      <sheetName val="Sheet4"/>
      <sheetName val="Sheet3"/>
      <sheetName val="Sheet2"/>
      <sheetName val="Sheet1"/>
    </sheetNames>
    <sheetDataSet>
      <sheetData sheetId="0" refreshError="1">
        <row r="24">
          <cell r="B24">
            <v>10.5</v>
          </cell>
        </row>
        <row r="25">
          <cell r="B25">
            <v>25</v>
          </cell>
        </row>
      </sheetData>
      <sheetData sheetId="1" refreshError="1">
        <row r="23">
          <cell r="B23">
            <v>8</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ColWidth="9" defaultRowHeight="14.5"/>
  <cols>
    <col min="1" max="1" width="4.81640625" customWidth="1"/>
    <col min="2" max="2" width="26.26953125" customWidth="1"/>
    <col min="3" max="3" width="23.81640625" customWidth="1"/>
    <col min="10" max="10" width="9.7265625" customWidth="1"/>
  </cols>
  <sheetData>
    <row r="1" spans="1:10" ht="15.5">
      <c r="A1" s="71" t="s">
        <v>0</v>
      </c>
      <c r="B1" s="72" t="s">
        <v>1</v>
      </c>
      <c r="C1" s="72" t="s">
        <v>2</v>
      </c>
      <c r="D1" s="72" t="s">
        <v>3</v>
      </c>
      <c r="E1" s="73" t="s">
        <v>0</v>
      </c>
      <c r="F1" s="72" t="s">
        <v>4</v>
      </c>
      <c r="G1" s="72" t="s">
        <v>5</v>
      </c>
      <c r="H1" s="72" t="s">
        <v>6</v>
      </c>
      <c r="I1" s="73" t="s">
        <v>7</v>
      </c>
      <c r="J1" s="72" t="s">
        <v>8</v>
      </c>
    </row>
    <row r="2" spans="1:10">
      <c r="A2" s="74">
        <v>1</v>
      </c>
      <c r="B2" s="75" t="s">
        <v>9</v>
      </c>
      <c r="C2" s="76"/>
      <c r="D2" s="76"/>
      <c r="E2" s="77"/>
      <c r="F2" s="76"/>
      <c r="G2" s="76"/>
      <c r="H2" s="76"/>
      <c r="I2" s="84"/>
      <c r="J2" s="85"/>
    </row>
    <row r="3" spans="1:10">
      <c r="A3" s="78"/>
      <c r="B3" s="79" t="s">
        <v>9</v>
      </c>
      <c r="C3" s="80" t="s">
        <v>10</v>
      </c>
      <c r="D3" s="80" t="s">
        <v>11</v>
      </c>
      <c r="E3" s="78">
        <v>1</v>
      </c>
      <c r="F3" s="81"/>
      <c r="G3" s="82"/>
      <c r="H3" s="78"/>
      <c r="I3" s="78">
        <v>1</v>
      </c>
      <c r="J3" s="78"/>
    </row>
    <row r="4" spans="1:10">
      <c r="A4" s="92" t="s">
        <v>7</v>
      </c>
      <c r="B4" s="92"/>
      <c r="C4" s="92"/>
      <c r="D4" s="92"/>
      <c r="E4" s="92"/>
      <c r="F4" s="92"/>
      <c r="G4" s="92"/>
      <c r="H4" s="92"/>
      <c r="I4" s="86">
        <f>SUM(I3)</f>
        <v>1</v>
      </c>
      <c r="J4" s="87"/>
    </row>
    <row r="5" spans="1:10">
      <c r="A5" s="74">
        <v>1</v>
      </c>
      <c r="B5" s="75" t="s">
        <v>12</v>
      </c>
      <c r="C5" s="76"/>
      <c r="D5" s="76"/>
      <c r="E5" s="77"/>
      <c r="F5" s="76"/>
      <c r="G5" s="76"/>
      <c r="H5" s="76"/>
      <c r="I5" s="84"/>
      <c r="J5" s="85"/>
    </row>
    <row r="6" spans="1:10" ht="16.5">
      <c r="A6" s="78"/>
      <c r="B6" s="79" t="s">
        <v>13</v>
      </c>
      <c r="C6" s="80" t="s">
        <v>14</v>
      </c>
      <c r="D6" s="80" t="s">
        <v>15</v>
      </c>
      <c r="E6" s="78">
        <v>1</v>
      </c>
      <c r="F6" s="78">
        <v>25.89</v>
      </c>
      <c r="G6" s="78"/>
      <c r="H6" s="78">
        <v>2.6</v>
      </c>
      <c r="I6" s="78">
        <f>E6*F6*H6</f>
        <v>67.314000000000007</v>
      </c>
      <c r="J6" s="78"/>
    </row>
    <row r="7" spans="1:10" ht="16.5">
      <c r="A7" s="78"/>
      <c r="B7" s="79"/>
      <c r="C7" s="80" t="s">
        <v>16</v>
      </c>
      <c r="D7" s="80" t="s">
        <v>15</v>
      </c>
      <c r="E7" s="78">
        <v>2</v>
      </c>
      <c r="F7" s="78">
        <f>10.3</f>
        <v>10.3</v>
      </c>
      <c r="G7" s="78"/>
      <c r="H7" s="78">
        <v>2.6</v>
      </c>
      <c r="I7" s="78">
        <f t="shared" ref="I7:I13" si="0">E7*F7*H7</f>
        <v>53.56</v>
      </c>
      <c r="J7" s="78"/>
    </row>
    <row r="8" spans="1:10" ht="16.5">
      <c r="A8" s="78"/>
      <c r="B8" s="79"/>
      <c r="C8" s="80" t="s">
        <v>17</v>
      </c>
      <c r="D8" s="80" t="s">
        <v>15</v>
      </c>
      <c r="E8" s="78">
        <v>2</v>
      </c>
      <c r="F8" s="78">
        <f>1.18</f>
        <v>1.18</v>
      </c>
      <c r="G8" s="78"/>
      <c r="H8" s="78">
        <v>2.6</v>
      </c>
      <c r="I8" s="78">
        <f t="shared" si="0"/>
        <v>6.1360000000000001</v>
      </c>
      <c r="J8" s="78"/>
    </row>
    <row r="9" spans="1:10" ht="16.5">
      <c r="A9" s="78"/>
      <c r="B9" s="79"/>
      <c r="C9" s="80" t="s">
        <v>18</v>
      </c>
      <c r="D9" s="80" t="s">
        <v>15</v>
      </c>
      <c r="E9" s="78">
        <v>1</v>
      </c>
      <c r="F9" s="78">
        <v>7.89</v>
      </c>
      <c r="G9" s="78"/>
      <c r="H9" s="78">
        <v>2.6</v>
      </c>
      <c r="I9" s="78">
        <f t="shared" si="0"/>
        <v>20.513999999999999</v>
      </c>
      <c r="J9" s="78"/>
    </row>
    <row r="10" spans="1:10" ht="16.5">
      <c r="A10" s="78"/>
      <c r="B10" s="79"/>
      <c r="C10" s="80" t="s">
        <v>19</v>
      </c>
      <c r="D10" s="80" t="s">
        <v>15</v>
      </c>
      <c r="E10" s="78">
        <v>2</v>
      </c>
      <c r="F10" s="78">
        <v>7.5</v>
      </c>
      <c r="G10" s="78"/>
      <c r="H10" s="78">
        <v>2.6</v>
      </c>
      <c r="I10" s="78">
        <f t="shared" si="0"/>
        <v>39</v>
      </c>
      <c r="J10" s="78"/>
    </row>
    <row r="11" spans="1:10" ht="16.5">
      <c r="A11" s="78"/>
      <c r="B11" s="79"/>
      <c r="C11" s="80" t="s">
        <v>20</v>
      </c>
      <c r="D11" s="80" t="s">
        <v>15</v>
      </c>
      <c r="E11" s="78">
        <v>2</v>
      </c>
      <c r="F11" s="78">
        <v>8.24</v>
      </c>
      <c r="G11" s="78"/>
      <c r="H11" s="78">
        <v>2.6</v>
      </c>
      <c r="I11" s="78">
        <f t="shared" si="0"/>
        <v>42.848000000000006</v>
      </c>
      <c r="J11" s="78"/>
    </row>
    <row r="12" spans="1:10" ht="16.5">
      <c r="A12" s="78"/>
      <c r="B12" s="79"/>
      <c r="C12" s="80" t="s">
        <v>20</v>
      </c>
      <c r="D12" s="80" t="s">
        <v>15</v>
      </c>
      <c r="E12" s="78">
        <v>2</v>
      </c>
      <c r="F12" s="78">
        <v>3.78</v>
      </c>
      <c r="G12" s="78"/>
      <c r="H12" s="78">
        <v>2.6</v>
      </c>
      <c r="I12" s="78">
        <f t="shared" si="0"/>
        <v>19.655999999999999</v>
      </c>
      <c r="J12" s="78"/>
    </row>
    <row r="13" spans="1:10" ht="16.5">
      <c r="A13" s="78"/>
      <c r="B13" s="79"/>
      <c r="C13" s="80" t="s">
        <v>21</v>
      </c>
      <c r="D13" s="80" t="s">
        <v>15</v>
      </c>
      <c r="E13" s="78">
        <v>1</v>
      </c>
      <c r="F13" s="78">
        <v>26</v>
      </c>
      <c r="G13" s="78"/>
      <c r="H13" s="78">
        <v>0.5</v>
      </c>
      <c r="I13" s="78">
        <f t="shared" si="0"/>
        <v>13</v>
      </c>
      <c r="J13" s="78"/>
    </row>
    <row r="14" spans="1:10">
      <c r="A14" s="92" t="s">
        <v>7</v>
      </c>
      <c r="B14" s="92"/>
      <c r="C14" s="92"/>
      <c r="D14" s="92"/>
      <c r="E14" s="92"/>
      <c r="F14" s="92"/>
      <c r="G14" s="92"/>
      <c r="H14" s="92"/>
      <c r="I14" s="86">
        <f>SUM(I6:I13)</f>
        <v>262.02800000000002</v>
      </c>
      <c r="J14" s="87"/>
    </row>
    <row r="15" spans="1:10">
      <c r="A15" s="83"/>
      <c r="B15" s="83"/>
      <c r="C15" s="83"/>
      <c r="D15" s="83"/>
      <c r="E15" s="83"/>
      <c r="F15" s="83"/>
      <c r="G15" s="83"/>
      <c r="H15" s="83"/>
      <c r="I15" s="86"/>
      <c r="J15" s="87"/>
    </row>
    <row r="16" spans="1:10">
      <c r="A16" s="74">
        <v>2</v>
      </c>
      <c r="B16" s="75" t="s">
        <v>22</v>
      </c>
      <c r="C16" s="76"/>
      <c r="D16" s="76"/>
      <c r="E16" s="77"/>
      <c r="F16" s="76"/>
      <c r="G16" s="76"/>
      <c r="H16" s="76"/>
      <c r="I16" s="84"/>
      <c r="J16" s="85"/>
    </row>
    <row r="17" spans="1:13" ht="16.5">
      <c r="A17" s="78"/>
      <c r="B17" s="79" t="s">
        <v>13</v>
      </c>
      <c r="C17" s="80" t="s">
        <v>14</v>
      </c>
      <c r="D17" s="80" t="s">
        <v>15</v>
      </c>
      <c r="E17" s="78">
        <v>1</v>
      </c>
      <c r="F17" s="78">
        <v>25.89</v>
      </c>
      <c r="G17" s="78"/>
      <c r="H17" s="78">
        <v>2.6</v>
      </c>
      <c r="I17" s="78">
        <f>E17*F17*H17</f>
        <v>67.314000000000007</v>
      </c>
      <c r="J17" s="78"/>
    </row>
    <row r="18" spans="1:13" ht="16.5">
      <c r="A18" s="78"/>
      <c r="B18" s="79"/>
      <c r="C18" s="80" t="s">
        <v>16</v>
      </c>
      <c r="D18" s="80" t="s">
        <v>15</v>
      </c>
      <c r="E18" s="78">
        <v>2</v>
      </c>
      <c r="F18" s="78">
        <f>10.3</f>
        <v>10.3</v>
      </c>
      <c r="G18" s="78"/>
      <c r="H18" s="78">
        <v>2.6</v>
      </c>
      <c r="I18" s="78">
        <f t="shared" ref="I18:I24" si="1">E18*F18*H18</f>
        <v>53.56</v>
      </c>
      <c r="J18" s="78"/>
      <c r="M18">
        <f>0.5+0.15+0.12+1.28</f>
        <v>2.0499999999999998</v>
      </c>
    </row>
    <row r="19" spans="1:13" ht="16.5">
      <c r="A19" s="78"/>
      <c r="B19" s="79"/>
      <c r="C19" s="80" t="s">
        <v>17</v>
      </c>
      <c r="D19" s="80" t="s">
        <v>15</v>
      </c>
      <c r="E19" s="78">
        <v>2</v>
      </c>
      <c r="F19" s="78">
        <f>1.18</f>
        <v>1.18</v>
      </c>
      <c r="G19" s="78"/>
      <c r="H19" s="78">
        <v>2.6</v>
      </c>
      <c r="I19" s="78">
        <f t="shared" si="1"/>
        <v>6.1360000000000001</v>
      </c>
      <c r="J19" s="78"/>
    </row>
    <row r="20" spans="1:13" ht="16.5">
      <c r="A20" s="78"/>
      <c r="B20" s="79"/>
      <c r="C20" s="80" t="s">
        <v>18</v>
      </c>
      <c r="D20" s="80" t="s">
        <v>15</v>
      </c>
      <c r="E20" s="78">
        <v>1</v>
      </c>
      <c r="F20" s="78">
        <v>7.89</v>
      </c>
      <c r="G20" s="78"/>
      <c r="H20" s="78">
        <v>2.6</v>
      </c>
      <c r="I20" s="78">
        <f t="shared" si="1"/>
        <v>20.513999999999999</v>
      </c>
      <c r="J20" s="78"/>
    </row>
    <row r="21" spans="1:13" ht="16.5">
      <c r="A21" s="78"/>
      <c r="B21" s="79"/>
      <c r="C21" s="80" t="s">
        <v>19</v>
      </c>
      <c r="D21" s="80" t="s">
        <v>15</v>
      </c>
      <c r="E21" s="78">
        <v>2</v>
      </c>
      <c r="F21" s="78">
        <v>7.5</v>
      </c>
      <c r="G21" s="78"/>
      <c r="H21" s="78">
        <v>2.6</v>
      </c>
      <c r="I21" s="78">
        <f t="shared" si="1"/>
        <v>39</v>
      </c>
      <c r="J21" s="78"/>
    </row>
    <row r="22" spans="1:13" ht="16.5">
      <c r="A22" s="78"/>
      <c r="B22" s="79"/>
      <c r="C22" s="80" t="s">
        <v>20</v>
      </c>
      <c r="D22" s="80" t="s">
        <v>15</v>
      </c>
      <c r="E22" s="78">
        <v>2</v>
      </c>
      <c r="F22" s="78">
        <v>8.24</v>
      </c>
      <c r="G22" s="78"/>
      <c r="H22" s="78">
        <v>2.6</v>
      </c>
      <c r="I22" s="78">
        <f t="shared" si="1"/>
        <v>42.848000000000006</v>
      </c>
      <c r="J22" s="78"/>
    </row>
    <row r="23" spans="1:13" ht="16.5">
      <c r="A23" s="78"/>
      <c r="B23" s="79"/>
      <c r="C23" s="80" t="s">
        <v>20</v>
      </c>
      <c r="D23" s="80" t="s">
        <v>15</v>
      </c>
      <c r="E23" s="78">
        <v>2</v>
      </c>
      <c r="F23" s="78">
        <v>3.78</v>
      </c>
      <c r="G23" s="78"/>
      <c r="H23" s="78">
        <v>2.6</v>
      </c>
      <c r="I23" s="78">
        <f t="shared" si="1"/>
        <v>19.655999999999999</v>
      </c>
      <c r="J23" s="78"/>
    </row>
    <row r="24" spans="1:13" ht="16.5">
      <c r="A24" s="78"/>
      <c r="B24" s="79"/>
      <c r="C24" s="80" t="s">
        <v>21</v>
      </c>
      <c r="D24" s="80" t="s">
        <v>15</v>
      </c>
      <c r="E24" s="78">
        <v>1</v>
      </c>
      <c r="F24" s="78">
        <v>101</v>
      </c>
      <c r="G24" s="78"/>
      <c r="H24">
        <f>0.5+0.15+0.12+1.28+0.5</f>
        <v>2.5499999999999998</v>
      </c>
      <c r="I24" s="78">
        <f t="shared" si="1"/>
        <v>257.54999999999995</v>
      </c>
      <c r="J24" s="78"/>
    </row>
    <row r="25" spans="1:13">
      <c r="A25" s="92" t="s">
        <v>7</v>
      </c>
      <c r="B25" s="92"/>
      <c r="C25" s="92"/>
      <c r="D25" s="92"/>
      <c r="E25" s="92"/>
      <c r="F25" s="92"/>
      <c r="G25" s="92"/>
      <c r="H25" s="92"/>
      <c r="I25" s="86">
        <f>SUM(I17:I24)</f>
        <v>506.57799999999997</v>
      </c>
      <c r="J25" s="87"/>
    </row>
    <row r="26" spans="1:13">
      <c r="A26" s="74">
        <v>2</v>
      </c>
      <c r="B26" s="75" t="s">
        <v>23</v>
      </c>
      <c r="C26" s="76"/>
      <c r="D26" s="76"/>
      <c r="E26" s="77"/>
      <c r="F26" s="76"/>
      <c r="G26" s="76"/>
      <c r="H26" s="76"/>
      <c r="I26" s="84"/>
      <c r="J26" s="85"/>
    </row>
    <row r="27" spans="1:13" ht="16.5">
      <c r="A27" s="78"/>
      <c r="B27" s="79" t="s">
        <v>24</v>
      </c>
      <c r="C27" s="80" t="s">
        <v>25</v>
      </c>
      <c r="D27" s="80" t="s">
        <v>15</v>
      </c>
      <c r="E27" s="78">
        <v>1</v>
      </c>
      <c r="F27" s="78">
        <f>4.39+3.38+1</f>
        <v>8.77</v>
      </c>
      <c r="G27" s="78">
        <v>1.25</v>
      </c>
      <c r="H27" s="78"/>
      <c r="I27" s="78">
        <f>E27*F27*G27</f>
        <v>10.962499999999999</v>
      </c>
      <c r="J27" s="78"/>
    </row>
    <row r="28" spans="1:13" ht="16.5">
      <c r="A28" s="78"/>
      <c r="B28" s="79"/>
      <c r="C28" s="80" t="s">
        <v>26</v>
      </c>
      <c r="D28" s="80" t="s">
        <v>15</v>
      </c>
      <c r="E28" s="78">
        <v>1</v>
      </c>
      <c r="F28" s="78">
        <v>4.41</v>
      </c>
      <c r="G28" s="78">
        <v>0.5</v>
      </c>
      <c r="H28" s="78"/>
      <c r="I28" s="78">
        <f t="shared" ref="I28:I37" si="2">E28*F28*G28</f>
        <v>2.2050000000000001</v>
      </c>
      <c r="J28" s="78"/>
    </row>
    <row r="29" spans="1:13" ht="16.5">
      <c r="A29" s="78"/>
      <c r="B29" s="79"/>
      <c r="C29" s="80" t="s">
        <v>27</v>
      </c>
      <c r="D29" s="80" t="s">
        <v>15</v>
      </c>
      <c r="E29" s="78">
        <v>1</v>
      </c>
      <c r="F29" s="78">
        <v>3</v>
      </c>
      <c r="G29" s="78">
        <v>0.5</v>
      </c>
      <c r="H29" s="78"/>
      <c r="I29" s="78">
        <f t="shared" si="2"/>
        <v>1.5</v>
      </c>
      <c r="J29" s="78"/>
    </row>
    <row r="30" spans="1:13" ht="16.5">
      <c r="A30" s="78"/>
      <c r="B30" s="79"/>
      <c r="C30" s="80" t="s">
        <v>28</v>
      </c>
      <c r="D30" s="80" t="s">
        <v>15</v>
      </c>
      <c r="E30" s="78">
        <v>1</v>
      </c>
      <c r="F30" s="78">
        <f>3.21*2</f>
        <v>6.42</v>
      </c>
      <c r="G30" s="78">
        <v>2</v>
      </c>
      <c r="H30" s="78"/>
      <c r="I30" s="78">
        <f t="shared" si="2"/>
        <v>12.84</v>
      </c>
      <c r="J30" s="78"/>
    </row>
    <row r="31" spans="1:13" ht="16.5">
      <c r="A31" s="78"/>
      <c r="B31" s="79"/>
      <c r="C31" s="80" t="s">
        <v>29</v>
      </c>
      <c r="D31" s="80" t="s">
        <v>15</v>
      </c>
      <c r="E31" s="78">
        <v>1</v>
      </c>
      <c r="F31" s="78">
        <f>3.2+3.45</f>
        <v>6.65</v>
      </c>
      <c r="G31" s="78">
        <v>2.5</v>
      </c>
      <c r="H31" s="78"/>
      <c r="I31" s="78">
        <f t="shared" si="2"/>
        <v>16.625</v>
      </c>
      <c r="J31" s="78"/>
    </row>
    <row r="32" spans="1:13" ht="16.5">
      <c r="A32" s="78"/>
      <c r="B32" s="79"/>
      <c r="C32" s="80" t="s">
        <v>30</v>
      </c>
      <c r="D32" s="80" t="s">
        <v>15</v>
      </c>
      <c r="E32" s="78">
        <v>1</v>
      </c>
      <c r="F32" s="78">
        <v>3</v>
      </c>
      <c r="G32" s="78">
        <v>0.5</v>
      </c>
      <c r="H32" s="78"/>
      <c r="I32" s="78">
        <f t="shared" si="2"/>
        <v>1.5</v>
      </c>
      <c r="J32" s="78"/>
    </row>
    <row r="33" spans="1:10" ht="16.5">
      <c r="A33" s="78"/>
      <c r="B33" s="79"/>
      <c r="C33" s="80" t="s">
        <v>31</v>
      </c>
      <c r="D33" s="80" t="s">
        <v>15</v>
      </c>
      <c r="E33" s="78">
        <v>1</v>
      </c>
      <c r="F33" s="78">
        <v>0.5</v>
      </c>
      <c r="G33" s="78">
        <v>0.5</v>
      </c>
      <c r="H33" s="78"/>
      <c r="I33" s="78">
        <f t="shared" si="2"/>
        <v>0.25</v>
      </c>
      <c r="J33" s="78"/>
    </row>
    <row r="34" spans="1:10" ht="16.5">
      <c r="A34" s="78"/>
      <c r="B34" s="79"/>
      <c r="C34" s="80" t="s">
        <v>32</v>
      </c>
      <c r="D34" s="80" t="s">
        <v>15</v>
      </c>
      <c r="E34" s="78">
        <v>1</v>
      </c>
      <c r="F34" s="78">
        <v>1</v>
      </c>
      <c r="G34" s="78">
        <v>2.5</v>
      </c>
      <c r="H34" s="78"/>
      <c r="I34" s="78">
        <f t="shared" si="2"/>
        <v>2.5</v>
      </c>
      <c r="J34" s="78"/>
    </row>
    <row r="35" spans="1:10" ht="16.5">
      <c r="A35" s="78"/>
      <c r="B35" s="79"/>
      <c r="C35" s="80" t="s">
        <v>33</v>
      </c>
      <c r="D35" s="80" t="s">
        <v>15</v>
      </c>
      <c r="E35" s="78">
        <v>1</v>
      </c>
      <c r="F35" s="78">
        <v>2</v>
      </c>
      <c r="G35" s="78">
        <v>0.5</v>
      </c>
      <c r="H35" s="78"/>
      <c r="I35" s="78">
        <f t="shared" si="2"/>
        <v>1</v>
      </c>
      <c r="J35" s="78"/>
    </row>
    <row r="36" spans="1:10" ht="16.5">
      <c r="A36" s="78"/>
      <c r="B36" s="79"/>
      <c r="C36" s="80" t="s">
        <v>34</v>
      </c>
      <c r="D36" s="80" t="s">
        <v>15</v>
      </c>
      <c r="E36" s="78">
        <v>1</v>
      </c>
      <c r="F36" s="78">
        <f>2+1.5+2+4</f>
        <v>9.5</v>
      </c>
      <c r="G36" s="78">
        <v>2.5</v>
      </c>
      <c r="H36" s="78"/>
      <c r="I36" s="78">
        <f t="shared" si="2"/>
        <v>23.75</v>
      </c>
      <c r="J36" s="78"/>
    </row>
    <row r="37" spans="1:10" ht="16.5">
      <c r="A37" s="78"/>
      <c r="B37" s="79"/>
      <c r="C37" s="80" t="s">
        <v>35</v>
      </c>
      <c r="D37" s="80" t="s">
        <v>15</v>
      </c>
      <c r="E37" s="78">
        <v>1</v>
      </c>
      <c r="F37" s="78">
        <v>5.16</v>
      </c>
      <c r="G37" s="78">
        <v>1.2</v>
      </c>
      <c r="H37" s="78"/>
      <c r="I37" s="78">
        <f t="shared" si="2"/>
        <v>6.1920000000000002</v>
      </c>
      <c r="J37" s="78"/>
    </row>
    <row r="38" spans="1:10">
      <c r="A38" s="92" t="s">
        <v>7</v>
      </c>
      <c r="B38" s="92"/>
      <c r="C38" s="92"/>
      <c r="D38" s="92"/>
      <c r="E38" s="92"/>
      <c r="F38" s="92"/>
      <c r="G38" s="92"/>
      <c r="H38" s="92"/>
      <c r="I38" s="86">
        <f>SUM(I27:I37)</f>
        <v>79.3245</v>
      </c>
      <c r="J38" s="87"/>
    </row>
    <row r="39" spans="1:10" ht="16.5">
      <c r="A39" s="78"/>
      <c r="B39" s="79" t="s">
        <v>36</v>
      </c>
      <c r="C39" s="80" t="s">
        <v>26</v>
      </c>
      <c r="D39" s="80" t="s">
        <v>15</v>
      </c>
      <c r="E39" s="78">
        <v>1</v>
      </c>
      <c r="F39" s="78">
        <v>2</v>
      </c>
      <c r="G39" s="78">
        <v>1</v>
      </c>
      <c r="H39" s="78"/>
      <c r="I39" s="78">
        <f t="shared" ref="I39:I51" si="3">E39*F39*G39</f>
        <v>2</v>
      </c>
      <c r="J39" s="78"/>
    </row>
    <row r="40" spans="1:10" ht="16.5">
      <c r="A40" s="78"/>
      <c r="B40" s="79"/>
      <c r="C40" s="80" t="s">
        <v>27</v>
      </c>
      <c r="D40" s="80" t="s">
        <v>15</v>
      </c>
      <c r="E40" s="78">
        <v>1</v>
      </c>
      <c r="F40" s="78">
        <v>4.4000000000000004</v>
      </c>
      <c r="G40" s="78">
        <v>3</v>
      </c>
      <c r="H40" s="78"/>
      <c r="I40" s="78">
        <f t="shared" si="3"/>
        <v>13.200000000000001</v>
      </c>
      <c r="J40" s="78"/>
    </row>
    <row r="41" spans="1:10" ht="16.5">
      <c r="A41" s="78"/>
      <c r="B41" s="79"/>
      <c r="C41" s="80" t="s">
        <v>28</v>
      </c>
      <c r="D41" s="80" t="s">
        <v>15</v>
      </c>
      <c r="E41" s="78">
        <v>1</v>
      </c>
      <c r="F41" s="78">
        <v>3</v>
      </c>
      <c r="G41" s="78">
        <v>3</v>
      </c>
      <c r="H41" s="78"/>
      <c r="I41" s="78">
        <f t="shared" si="3"/>
        <v>9</v>
      </c>
      <c r="J41" s="78"/>
    </row>
    <row r="42" spans="1:10" ht="16.5">
      <c r="A42" s="78"/>
      <c r="B42" s="79"/>
      <c r="C42" s="80" t="s">
        <v>29</v>
      </c>
      <c r="D42" s="80" t="s">
        <v>15</v>
      </c>
      <c r="E42" s="78">
        <v>1</v>
      </c>
      <c r="F42" s="78">
        <v>3</v>
      </c>
      <c r="G42" s="78">
        <v>2</v>
      </c>
      <c r="H42" s="78"/>
      <c r="I42" s="78">
        <f t="shared" si="3"/>
        <v>6</v>
      </c>
      <c r="J42" s="78"/>
    </row>
    <row r="43" spans="1:10" ht="16.5">
      <c r="A43" s="78"/>
      <c r="B43" s="79"/>
      <c r="C43" s="80" t="s">
        <v>30</v>
      </c>
      <c r="D43" s="80" t="s">
        <v>15</v>
      </c>
      <c r="E43" s="78">
        <v>1</v>
      </c>
      <c r="F43" s="78">
        <v>1</v>
      </c>
      <c r="G43" s="78">
        <v>1</v>
      </c>
      <c r="H43" s="78"/>
      <c r="I43" s="78">
        <f t="shared" si="3"/>
        <v>1</v>
      </c>
      <c r="J43" s="78"/>
    </row>
    <row r="44" spans="1:10" ht="16.5">
      <c r="A44" s="78"/>
      <c r="B44" s="79"/>
      <c r="C44" s="80" t="s">
        <v>37</v>
      </c>
      <c r="D44" s="80" t="s">
        <v>15</v>
      </c>
      <c r="E44" s="78">
        <v>1</v>
      </c>
      <c r="F44" s="78">
        <v>3</v>
      </c>
      <c r="G44" s="78">
        <v>2</v>
      </c>
      <c r="H44" s="78"/>
      <c r="I44" s="78">
        <f t="shared" si="3"/>
        <v>6</v>
      </c>
      <c r="J44" s="78"/>
    </row>
    <row r="45" spans="1:10" ht="16.5">
      <c r="A45" s="78"/>
      <c r="B45" s="79"/>
      <c r="C45" s="80" t="s">
        <v>38</v>
      </c>
      <c r="D45" s="80" t="s">
        <v>15</v>
      </c>
      <c r="E45" s="78">
        <v>1</v>
      </c>
      <c r="F45" s="78">
        <v>2</v>
      </c>
      <c r="G45" s="78">
        <v>2.5</v>
      </c>
      <c r="H45" s="78"/>
      <c r="I45" s="78">
        <f t="shared" si="3"/>
        <v>5</v>
      </c>
      <c r="J45" s="78"/>
    </row>
    <row r="46" spans="1:10" ht="16.5">
      <c r="A46" s="78"/>
      <c r="B46" s="79"/>
      <c r="C46" s="80" t="s">
        <v>31</v>
      </c>
      <c r="D46" s="80" t="s">
        <v>15</v>
      </c>
      <c r="E46" s="78">
        <v>1</v>
      </c>
      <c r="F46" s="78">
        <v>1.5</v>
      </c>
      <c r="G46" s="78">
        <v>3.5</v>
      </c>
      <c r="H46" s="78"/>
      <c r="I46" s="78">
        <f t="shared" si="3"/>
        <v>5.25</v>
      </c>
      <c r="J46" s="78"/>
    </row>
    <row r="47" spans="1:10" ht="16.5">
      <c r="A47" s="78"/>
      <c r="B47" s="79"/>
      <c r="C47" s="80" t="s">
        <v>32</v>
      </c>
      <c r="D47" s="80" t="s">
        <v>15</v>
      </c>
      <c r="E47" s="78">
        <v>1</v>
      </c>
      <c r="F47" s="78">
        <v>2</v>
      </c>
      <c r="G47" s="78">
        <v>5</v>
      </c>
      <c r="H47" s="78"/>
      <c r="I47" s="78">
        <f t="shared" si="3"/>
        <v>10</v>
      </c>
      <c r="J47" s="78"/>
    </row>
    <row r="48" spans="1:10" ht="16.5">
      <c r="A48" s="78"/>
      <c r="B48" s="79"/>
      <c r="C48" s="80" t="s">
        <v>33</v>
      </c>
      <c r="D48" s="80" t="s">
        <v>15</v>
      </c>
      <c r="E48" s="78">
        <v>1</v>
      </c>
      <c r="F48" s="78">
        <v>4</v>
      </c>
      <c r="G48" s="78">
        <v>2</v>
      </c>
      <c r="H48" s="78"/>
      <c r="I48" s="78">
        <f t="shared" si="3"/>
        <v>8</v>
      </c>
      <c r="J48" s="78"/>
    </row>
    <row r="49" spans="1:10" ht="16.5">
      <c r="A49" s="78"/>
      <c r="B49" s="79"/>
      <c r="C49" s="80" t="s">
        <v>34</v>
      </c>
      <c r="D49" s="80" t="s">
        <v>15</v>
      </c>
      <c r="E49" s="78">
        <v>1</v>
      </c>
      <c r="F49" s="78">
        <v>2</v>
      </c>
      <c r="G49" s="78">
        <v>2.5</v>
      </c>
      <c r="H49" s="78"/>
      <c r="I49" s="78">
        <f t="shared" si="3"/>
        <v>5</v>
      </c>
      <c r="J49" s="78"/>
    </row>
    <row r="50" spans="1:10" ht="16.5">
      <c r="A50" s="78"/>
      <c r="B50" s="79"/>
      <c r="C50" s="80" t="s">
        <v>35</v>
      </c>
      <c r="D50" s="80" t="s">
        <v>15</v>
      </c>
      <c r="E50" s="78">
        <v>1</v>
      </c>
      <c r="F50" s="78">
        <v>1</v>
      </c>
      <c r="G50" s="78">
        <v>1</v>
      </c>
      <c r="H50" s="78"/>
      <c r="I50" s="78">
        <f t="shared" si="3"/>
        <v>1</v>
      </c>
      <c r="J50" s="78"/>
    </row>
    <row r="51" spans="1:10" ht="16.5">
      <c r="A51" s="78"/>
      <c r="B51" s="79"/>
      <c r="C51" s="80" t="s">
        <v>39</v>
      </c>
      <c r="D51" s="80" t="s">
        <v>15</v>
      </c>
      <c r="E51" s="78">
        <v>1</v>
      </c>
      <c r="F51" s="78">
        <v>3</v>
      </c>
      <c r="G51" s="78">
        <v>1.5</v>
      </c>
      <c r="H51" s="78"/>
      <c r="I51" s="78">
        <f t="shared" si="3"/>
        <v>4.5</v>
      </c>
      <c r="J51" s="78"/>
    </row>
    <row r="52" spans="1:10">
      <c r="A52" s="92" t="s">
        <v>7</v>
      </c>
      <c r="B52" s="92"/>
      <c r="C52" s="92"/>
      <c r="D52" s="92"/>
      <c r="E52" s="92"/>
      <c r="F52" s="92"/>
      <c r="G52" s="92"/>
      <c r="H52" s="92"/>
      <c r="I52" s="86">
        <f>SUM(I39:I51)</f>
        <v>75.95</v>
      </c>
      <c r="J52" s="87"/>
    </row>
    <row r="53" spans="1:10">
      <c r="A53" s="74">
        <v>3</v>
      </c>
      <c r="B53" s="75" t="s">
        <v>40</v>
      </c>
      <c r="C53" s="76"/>
      <c r="D53" s="76"/>
      <c r="E53" s="77"/>
      <c r="F53" s="76"/>
      <c r="G53" s="76"/>
      <c r="H53" s="76"/>
      <c r="I53" s="84"/>
      <c r="J53" s="85"/>
    </row>
    <row r="54" spans="1:10" ht="16.5">
      <c r="A54" s="78"/>
      <c r="B54" s="79" t="s">
        <v>41</v>
      </c>
      <c r="C54" s="80" t="s">
        <v>33</v>
      </c>
      <c r="D54" s="80" t="s">
        <v>15</v>
      </c>
      <c r="E54" s="78">
        <v>1</v>
      </c>
      <c r="F54" s="78">
        <f>3.91*2+4.77</f>
        <v>12.59</v>
      </c>
      <c r="G54" s="78">
        <v>2.5</v>
      </c>
      <c r="H54" s="78"/>
      <c r="I54" s="78">
        <f>E54*F54*G54</f>
        <v>31.475000000000001</v>
      </c>
      <c r="J54" s="78"/>
    </row>
    <row r="55" spans="1:10" ht="16.5">
      <c r="A55" s="78"/>
      <c r="B55" s="79"/>
      <c r="C55" s="80" t="s">
        <v>34</v>
      </c>
      <c r="D55" s="80" t="s">
        <v>15</v>
      </c>
      <c r="E55" s="78">
        <v>1</v>
      </c>
      <c r="F55" s="78">
        <f>4.05*2+7.08*2</f>
        <v>22.259999999999998</v>
      </c>
      <c r="G55" s="78">
        <v>2.5</v>
      </c>
      <c r="H55" s="78"/>
      <c r="I55" s="78">
        <f t="shared" ref="I55:I63" si="4">E55*F55*G55</f>
        <v>55.649999999999991</v>
      </c>
      <c r="J55" s="78"/>
    </row>
    <row r="56" spans="1:10" ht="16.5">
      <c r="A56" s="78"/>
      <c r="B56" s="79"/>
      <c r="C56" s="80" t="s">
        <v>32</v>
      </c>
      <c r="D56" s="80" t="s">
        <v>15</v>
      </c>
      <c r="E56" s="78">
        <v>1</v>
      </c>
      <c r="F56" s="78">
        <f>9.53*2+1.89</f>
        <v>20.95</v>
      </c>
      <c r="G56" s="78">
        <v>2.5</v>
      </c>
      <c r="H56" s="78"/>
      <c r="I56" s="78">
        <f t="shared" si="4"/>
        <v>52.375</v>
      </c>
      <c r="J56" s="78"/>
    </row>
    <row r="57" spans="1:10" ht="16.5">
      <c r="A57" s="78"/>
      <c r="B57" s="79"/>
      <c r="C57" s="80" t="s">
        <v>31</v>
      </c>
      <c r="D57" s="80" t="s">
        <v>15</v>
      </c>
      <c r="E57" s="78">
        <v>1</v>
      </c>
      <c r="F57" s="78">
        <f>3.45*2+3.37*2</f>
        <v>13.64</v>
      </c>
      <c r="G57" s="78">
        <v>2.5</v>
      </c>
      <c r="H57" s="78"/>
      <c r="I57" s="78">
        <f t="shared" si="4"/>
        <v>34.1</v>
      </c>
      <c r="J57" s="78"/>
    </row>
    <row r="58" spans="1:10" ht="16.5">
      <c r="A58" s="78"/>
      <c r="B58" s="79"/>
      <c r="C58" s="80" t="s">
        <v>29</v>
      </c>
      <c r="D58" s="80" t="s">
        <v>15</v>
      </c>
      <c r="E58" s="78">
        <v>1</v>
      </c>
      <c r="F58" s="78">
        <f>3.5*2+4*2</f>
        <v>15</v>
      </c>
      <c r="G58" s="78">
        <v>2.5</v>
      </c>
      <c r="H58" s="78"/>
      <c r="I58" s="78">
        <f t="shared" si="4"/>
        <v>37.5</v>
      </c>
      <c r="J58" s="78"/>
    </row>
    <row r="59" spans="1:10" ht="16.5">
      <c r="A59" s="78"/>
      <c r="B59" s="79"/>
      <c r="C59" s="80" t="s">
        <v>30</v>
      </c>
      <c r="D59" s="80" t="s">
        <v>15</v>
      </c>
      <c r="E59" s="78">
        <v>1</v>
      </c>
      <c r="F59" s="78">
        <f>5.45*2+6.66*2</f>
        <v>24.22</v>
      </c>
      <c r="G59" s="78">
        <v>2.5</v>
      </c>
      <c r="H59" s="78"/>
      <c r="I59" s="78">
        <f t="shared" si="4"/>
        <v>60.55</v>
      </c>
      <c r="J59" s="78"/>
    </row>
    <row r="60" spans="1:10" ht="16.5">
      <c r="A60" s="78"/>
      <c r="B60" s="79"/>
      <c r="C60" s="80" t="s">
        <v>28</v>
      </c>
      <c r="D60" s="80" t="s">
        <v>15</v>
      </c>
      <c r="E60" s="78">
        <v>1</v>
      </c>
      <c r="F60" s="78">
        <f>3.5*2+3.21*2</f>
        <v>13.42</v>
      </c>
      <c r="G60" s="78">
        <v>2.5</v>
      </c>
      <c r="H60" s="78"/>
      <c r="I60" s="78">
        <f t="shared" si="4"/>
        <v>33.549999999999997</v>
      </c>
      <c r="J60" s="78"/>
    </row>
    <row r="61" spans="1:10" ht="16.5">
      <c r="A61" s="78"/>
      <c r="B61" s="79"/>
      <c r="C61" s="80" t="s">
        <v>27</v>
      </c>
      <c r="D61" s="80" t="s">
        <v>15</v>
      </c>
      <c r="E61" s="78">
        <v>1</v>
      </c>
      <c r="F61" s="78">
        <f>4.5*2+3*2</f>
        <v>15</v>
      </c>
      <c r="G61" s="78">
        <v>2.5</v>
      </c>
      <c r="H61" s="78"/>
      <c r="I61" s="78">
        <f t="shared" si="4"/>
        <v>37.5</v>
      </c>
      <c r="J61" s="78"/>
    </row>
    <row r="62" spans="1:10" ht="16.5">
      <c r="A62" s="78"/>
      <c r="B62" s="79"/>
      <c r="C62" s="80" t="s">
        <v>26</v>
      </c>
      <c r="D62" s="80" t="s">
        <v>15</v>
      </c>
      <c r="E62" s="78">
        <v>1</v>
      </c>
      <c r="F62" s="78">
        <f>4.5*2+4.1*2</f>
        <v>17.2</v>
      </c>
      <c r="G62" s="78">
        <v>2.5</v>
      </c>
      <c r="H62" s="78"/>
      <c r="I62" s="78">
        <f t="shared" si="4"/>
        <v>43</v>
      </c>
      <c r="J62" s="78"/>
    </row>
    <row r="63" spans="1:10" ht="16.5">
      <c r="A63" s="78"/>
      <c r="B63" s="79"/>
      <c r="C63" s="80" t="s">
        <v>25</v>
      </c>
      <c r="D63" s="80" t="s">
        <v>15</v>
      </c>
      <c r="E63" s="78">
        <v>1</v>
      </c>
      <c r="F63" s="78">
        <f>4.5*2+3.5*2</f>
        <v>16</v>
      </c>
      <c r="G63" s="78">
        <v>2.5</v>
      </c>
      <c r="H63" s="78"/>
      <c r="I63" s="78">
        <f t="shared" si="4"/>
        <v>40</v>
      </c>
      <c r="J63" s="78"/>
    </row>
    <row r="64" spans="1:10">
      <c r="A64" s="92" t="s">
        <v>7</v>
      </c>
      <c r="B64" s="92"/>
      <c r="C64" s="92"/>
      <c r="D64" s="92"/>
      <c r="E64" s="92"/>
      <c r="F64" s="92"/>
      <c r="G64" s="92"/>
      <c r="H64" s="92"/>
      <c r="I64" s="86">
        <f>SUM(I54:I63)</f>
        <v>425.7</v>
      </c>
      <c r="J64" s="87"/>
    </row>
    <row r="65" spans="1:10" ht="16.5">
      <c r="A65" s="78"/>
      <c r="B65" s="79" t="s">
        <v>42</v>
      </c>
      <c r="C65" s="80" t="s">
        <v>33</v>
      </c>
      <c r="D65" s="80" t="s">
        <v>15</v>
      </c>
      <c r="E65" s="78">
        <v>1</v>
      </c>
      <c r="F65" s="78">
        <v>3.77</v>
      </c>
      <c r="G65" s="78">
        <v>4.91</v>
      </c>
      <c r="H65" s="78"/>
      <c r="I65" s="78">
        <f t="shared" ref="I65:I79" si="5">E65*F65*G65</f>
        <v>18.5107</v>
      </c>
      <c r="J65" s="78"/>
    </row>
    <row r="66" spans="1:10" ht="16.5">
      <c r="A66" s="78"/>
      <c r="B66" s="79"/>
      <c r="C66" s="80" t="s">
        <v>34</v>
      </c>
      <c r="D66" s="80" t="s">
        <v>15</v>
      </c>
      <c r="E66" s="78">
        <v>1</v>
      </c>
      <c r="F66" s="78">
        <v>4.05</v>
      </c>
      <c r="G66" s="78">
        <v>7.08</v>
      </c>
      <c r="H66" s="78"/>
      <c r="I66" s="78">
        <f t="shared" si="5"/>
        <v>28.673999999999999</v>
      </c>
      <c r="J66" s="78"/>
    </row>
    <row r="67" spans="1:10" ht="16.5">
      <c r="A67" s="78"/>
      <c r="B67" s="79"/>
      <c r="C67" s="80" t="s">
        <v>39</v>
      </c>
      <c r="D67" s="80" t="s">
        <v>15</v>
      </c>
      <c r="E67" s="78">
        <v>1</v>
      </c>
      <c r="F67" s="78">
        <v>3</v>
      </c>
      <c r="G67" s="78">
        <v>1.5</v>
      </c>
      <c r="H67" s="78"/>
      <c r="I67" s="78">
        <f t="shared" si="5"/>
        <v>4.5</v>
      </c>
      <c r="J67" s="78"/>
    </row>
    <row r="68" spans="1:10" ht="16.5">
      <c r="A68" s="78"/>
      <c r="B68" s="79"/>
      <c r="C68" s="80" t="s">
        <v>35</v>
      </c>
      <c r="D68" s="80" t="s">
        <v>15</v>
      </c>
      <c r="E68" s="78">
        <v>1</v>
      </c>
      <c r="F68" s="78">
        <v>5.16</v>
      </c>
      <c r="G68" s="78">
        <v>3</v>
      </c>
      <c r="H68" s="78"/>
      <c r="I68" s="78">
        <f t="shared" si="5"/>
        <v>15.48</v>
      </c>
      <c r="J68" s="78"/>
    </row>
    <row r="69" spans="1:10" ht="16.5">
      <c r="A69" s="78"/>
      <c r="B69" s="79"/>
      <c r="C69" s="80" t="s">
        <v>32</v>
      </c>
      <c r="D69" s="80" t="s">
        <v>15</v>
      </c>
      <c r="E69" s="78">
        <v>1</v>
      </c>
      <c r="F69" s="78">
        <v>9.5299999999999994</v>
      </c>
      <c r="G69" s="78">
        <v>1.9</v>
      </c>
      <c r="H69" s="78"/>
      <c r="I69" s="78">
        <f t="shared" si="5"/>
        <v>18.106999999999999</v>
      </c>
      <c r="J69" s="78"/>
    </row>
    <row r="70" spans="1:10" ht="16.5">
      <c r="A70" s="78"/>
      <c r="B70" s="79"/>
      <c r="C70" s="80" t="s">
        <v>43</v>
      </c>
      <c r="D70" s="80" t="s">
        <v>15</v>
      </c>
      <c r="E70" s="78">
        <v>1</v>
      </c>
      <c r="F70" s="78">
        <v>3.45</v>
      </c>
      <c r="G70" s="78">
        <v>3.37</v>
      </c>
      <c r="H70" s="78"/>
      <c r="I70" s="78">
        <f t="shared" si="5"/>
        <v>11.626500000000002</v>
      </c>
      <c r="J70" s="78"/>
    </row>
    <row r="71" spans="1:10" ht="16.5">
      <c r="A71" s="78"/>
      <c r="B71" s="79"/>
      <c r="C71" s="80" t="s">
        <v>38</v>
      </c>
      <c r="D71" s="80" t="s">
        <v>15</v>
      </c>
      <c r="E71" s="78">
        <v>1</v>
      </c>
      <c r="F71" s="78">
        <v>2.39</v>
      </c>
      <c r="G71" s="78">
        <v>2</v>
      </c>
      <c r="H71" s="78"/>
      <c r="I71" s="78">
        <f t="shared" si="5"/>
        <v>4.78</v>
      </c>
      <c r="J71" s="78"/>
    </row>
    <row r="72" spans="1:10" ht="16.5">
      <c r="A72" s="78"/>
      <c r="B72" s="79"/>
      <c r="C72" s="80" t="s">
        <v>29</v>
      </c>
      <c r="D72" s="80" t="s">
        <v>15</v>
      </c>
      <c r="E72" s="78">
        <v>1</v>
      </c>
      <c r="F72" s="78">
        <v>4.38</v>
      </c>
      <c r="G72" s="78">
        <v>4</v>
      </c>
      <c r="H72" s="78"/>
      <c r="I72" s="78">
        <f t="shared" si="5"/>
        <v>17.52</v>
      </c>
      <c r="J72" s="78"/>
    </row>
    <row r="73" spans="1:10" ht="16.5">
      <c r="A73" s="78"/>
      <c r="B73" s="79"/>
      <c r="C73" s="80" t="s">
        <v>30</v>
      </c>
      <c r="D73" s="80" t="s">
        <v>15</v>
      </c>
      <c r="E73" s="78">
        <v>1</v>
      </c>
      <c r="F73" s="78">
        <v>5.45</v>
      </c>
      <c r="G73" s="78">
        <v>6.66</v>
      </c>
      <c r="H73" s="78"/>
      <c r="I73" s="78">
        <f t="shared" si="5"/>
        <v>36.297000000000004</v>
      </c>
      <c r="J73" s="78"/>
    </row>
    <row r="74" spans="1:10" ht="16.5">
      <c r="A74" s="78"/>
      <c r="B74" s="79"/>
      <c r="C74" s="80" t="s">
        <v>37</v>
      </c>
      <c r="D74" s="80" t="s">
        <v>15</v>
      </c>
      <c r="E74" s="78">
        <v>1</v>
      </c>
      <c r="F74" s="78">
        <v>3</v>
      </c>
      <c r="G74" s="78">
        <v>2</v>
      </c>
      <c r="H74" s="78"/>
      <c r="I74" s="78">
        <f t="shared" si="5"/>
        <v>6</v>
      </c>
      <c r="J74" s="78"/>
    </row>
    <row r="75" spans="1:10" ht="16.5">
      <c r="A75" s="78"/>
      <c r="B75" s="79"/>
      <c r="C75" s="80" t="s">
        <v>28</v>
      </c>
      <c r="D75" s="80" t="s">
        <v>15</v>
      </c>
      <c r="E75" s="78">
        <v>1</v>
      </c>
      <c r="F75" s="78">
        <v>3.21</v>
      </c>
      <c r="G75" s="78">
        <v>3.45</v>
      </c>
      <c r="H75" s="78"/>
      <c r="I75" s="78">
        <f t="shared" si="5"/>
        <v>11.0745</v>
      </c>
      <c r="J75" s="78"/>
    </row>
    <row r="76" spans="1:10" ht="16.5">
      <c r="A76" s="78"/>
      <c r="B76" s="79"/>
      <c r="C76" s="80" t="s">
        <v>27</v>
      </c>
      <c r="D76" s="80" t="s">
        <v>15</v>
      </c>
      <c r="E76" s="78">
        <v>1</v>
      </c>
      <c r="F76" s="78">
        <v>4.5</v>
      </c>
      <c r="G76" s="78">
        <v>3</v>
      </c>
      <c r="H76" s="78"/>
      <c r="I76" s="78">
        <f t="shared" si="5"/>
        <v>13.5</v>
      </c>
      <c r="J76" s="78"/>
    </row>
    <row r="77" spans="1:10" ht="16.5">
      <c r="A77" s="78"/>
      <c r="B77" s="79"/>
      <c r="C77" s="80" t="s">
        <v>26</v>
      </c>
      <c r="D77" s="80" t="s">
        <v>15</v>
      </c>
      <c r="E77" s="78">
        <v>1</v>
      </c>
      <c r="F77" s="78">
        <v>4.5</v>
      </c>
      <c r="G77" s="78">
        <v>4.1100000000000003</v>
      </c>
      <c r="H77" s="78"/>
      <c r="I77" s="78">
        <f t="shared" si="5"/>
        <v>18.495000000000001</v>
      </c>
      <c r="J77" s="78"/>
    </row>
    <row r="78" spans="1:10" ht="16.5">
      <c r="A78" s="78"/>
      <c r="B78" s="79"/>
      <c r="C78" s="80" t="s">
        <v>27</v>
      </c>
      <c r="D78" s="80" t="s">
        <v>15</v>
      </c>
      <c r="E78" s="78">
        <v>1</v>
      </c>
      <c r="F78" s="78">
        <v>4.5</v>
      </c>
      <c r="G78" s="78">
        <v>3.4</v>
      </c>
      <c r="H78" s="78"/>
      <c r="I78" s="78">
        <f t="shared" si="5"/>
        <v>15.299999999999999</v>
      </c>
      <c r="J78" s="78"/>
    </row>
    <row r="79" spans="1:10" ht="16.5">
      <c r="A79" s="78"/>
      <c r="B79" s="79"/>
      <c r="C79" s="80" t="s">
        <v>26</v>
      </c>
      <c r="D79" s="80" t="s">
        <v>15</v>
      </c>
      <c r="E79" s="78">
        <v>1</v>
      </c>
      <c r="F79" s="78">
        <v>2</v>
      </c>
      <c r="G79" s="78">
        <v>1.7</v>
      </c>
      <c r="H79" s="78"/>
      <c r="I79" s="78">
        <f t="shared" si="5"/>
        <v>3.4</v>
      </c>
      <c r="J79" s="78"/>
    </row>
    <row r="80" spans="1:10">
      <c r="A80" s="92" t="s">
        <v>7</v>
      </c>
      <c r="B80" s="92"/>
      <c r="C80" s="92"/>
      <c r="D80" s="92"/>
      <c r="E80" s="92"/>
      <c r="F80" s="92"/>
      <c r="G80" s="92"/>
      <c r="H80" s="92"/>
      <c r="I80" s="86">
        <f>SUM(I65:I79)</f>
        <v>223.26470000000003</v>
      </c>
      <c r="J80" s="87"/>
    </row>
    <row r="81" spans="1:10">
      <c r="A81" s="74">
        <v>3</v>
      </c>
      <c r="B81" s="75" t="s">
        <v>44</v>
      </c>
      <c r="C81" s="76"/>
      <c r="D81" s="76"/>
      <c r="E81" s="77"/>
      <c r="F81" s="76"/>
      <c r="G81" s="76"/>
      <c r="H81" s="76"/>
      <c r="I81" s="84"/>
      <c r="J81" s="85"/>
    </row>
    <row r="82" spans="1:10">
      <c r="A82" s="78"/>
      <c r="B82" s="79"/>
      <c r="C82" s="80" t="s">
        <v>45</v>
      </c>
      <c r="D82" s="80" t="s">
        <v>0</v>
      </c>
      <c r="E82" s="78">
        <v>25</v>
      </c>
      <c r="F82" s="81"/>
      <c r="G82" s="82"/>
      <c r="H82" s="78"/>
      <c r="I82" s="78">
        <f>E82</f>
        <v>25</v>
      </c>
      <c r="J82" s="78"/>
    </row>
    <row r="83" spans="1:10">
      <c r="A83" s="92" t="s">
        <v>7</v>
      </c>
      <c r="B83" s="92"/>
      <c r="C83" s="92"/>
      <c r="D83" s="92"/>
      <c r="E83" s="92"/>
      <c r="F83" s="92"/>
      <c r="G83" s="92"/>
      <c r="H83" s="92"/>
      <c r="I83" s="86">
        <f>SUM(I82)</f>
        <v>25</v>
      </c>
      <c r="J83" s="87"/>
    </row>
    <row r="84" spans="1:10">
      <c r="A84" s="74">
        <v>4</v>
      </c>
      <c r="B84" s="75" t="s">
        <v>46</v>
      </c>
      <c r="C84" s="76"/>
      <c r="D84" s="76"/>
      <c r="E84" s="77"/>
      <c r="F84" s="76"/>
      <c r="G84" s="76"/>
      <c r="H84" s="76"/>
      <c r="I84" s="84"/>
      <c r="J84" s="85"/>
    </row>
    <row r="85" spans="1:10" ht="16.5">
      <c r="A85" s="78"/>
      <c r="B85" s="79" t="s">
        <v>47</v>
      </c>
      <c r="C85" s="80" t="s">
        <v>48</v>
      </c>
      <c r="D85" s="80" t="s">
        <v>15</v>
      </c>
      <c r="E85" s="78">
        <v>8</v>
      </c>
      <c r="F85" s="78">
        <v>1</v>
      </c>
      <c r="G85" s="78">
        <v>2.5</v>
      </c>
      <c r="H85" s="78"/>
      <c r="I85" s="78">
        <f>E85*F85*G85</f>
        <v>20</v>
      </c>
      <c r="J85" s="78"/>
    </row>
    <row r="86" spans="1:10" ht="16.5">
      <c r="A86" s="78"/>
      <c r="B86" s="79"/>
      <c r="C86" s="80" t="s">
        <v>49</v>
      </c>
      <c r="D86" s="80" t="s">
        <v>15</v>
      </c>
      <c r="E86" s="78">
        <v>4</v>
      </c>
      <c r="F86" s="78">
        <v>0.8</v>
      </c>
      <c r="G86" s="78">
        <v>2.5</v>
      </c>
      <c r="H86" s="78"/>
      <c r="I86" s="78">
        <f>E86*F86*G86</f>
        <v>8</v>
      </c>
      <c r="J86" s="78"/>
    </row>
    <row r="87" spans="1:10" ht="16.5">
      <c r="A87" s="78"/>
      <c r="B87" s="79"/>
      <c r="C87" s="80" t="s">
        <v>50</v>
      </c>
      <c r="D87" s="80" t="s">
        <v>15</v>
      </c>
      <c r="E87" s="78">
        <v>1</v>
      </c>
      <c r="F87" s="78">
        <v>1.97</v>
      </c>
      <c r="G87" s="78">
        <v>2.5</v>
      </c>
      <c r="H87" s="78"/>
      <c r="I87" s="78">
        <f>E87*F87*G87</f>
        <v>4.9249999999999998</v>
      </c>
      <c r="J87" s="78"/>
    </row>
    <row r="88" spans="1:10" ht="16.5">
      <c r="A88" s="78"/>
      <c r="B88" s="79"/>
      <c r="C88" s="80" t="s">
        <v>51</v>
      </c>
      <c r="D88" s="80" t="s">
        <v>15</v>
      </c>
      <c r="E88" s="78">
        <v>2</v>
      </c>
      <c r="F88" s="78">
        <v>3.77</v>
      </c>
      <c r="G88" s="78">
        <v>2.5</v>
      </c>
      <c r="H88" s="78"/>
      <c r="I88" s="78">
        <f>E88*F88*G88</f>
        <v>18.850000000000001</v>
      </c>
      <c r="J88" s="78"/>
    </row>
    <row r="89" spans="1:10">
      <c r="A89" s="92" t="s">
        <v>7</v>
      </c>
      <c r="B89" s="92"/>
      <c r="C89" s="92"/>
      <c r="D89" s="92"/>
      <c r="E89" s="92"/>
      <c r="F89" s="92"/>
      <c r="G89" s="92"/>
      <c r="H89" s="92"/>
      <c r="I89" s="86">
        <f>SUM(I85:I88)</f>
        <v>51.774999999999999</v>
      </c>
      <c r="J89" s="87"/>
    </row>
    <row r="90" spans="1:10">
      <c r="A90" s="74">
        <v>5</v>
      </c>
      <c r="B90" s="75" t="s">
        <v>52</v>
      </c>
      <c r="C90" s="76"/>
      <c r="D90" s="76"/>
      <c r="E90" s="77"/>
      <c r="F90" s="76"/>
      <c r="G90" s="76"/>
      <c r="H90" s="76"/>
      <c r="I90" s="84"/>
      <c r="J90" s="85"/>
    </row>
    <row r="91" spans="1:10" ht="16.5">
      <c r="A91" s="78"/>
      <c r="B91" s="79" t="s">
        <v>53</v>
      </c>
      <c r="C91" s="80" t="s">
        <v>33</v>
      </c>
      <c r="D91" s="80" t="s">
        <v>15</v>
      </c>
      <c r="E91" s="78">
        <v>1</v>
      </c>
      <c r="F91" s="78">
        <v>3.77</v>
      </c>
      <c r="G91" s="78">
        <v>4.91</v>
      </c>
      <c r="H91" s="78"/>
      <c r="I91" s="78">
        <f>E91*F91*G91</f>
        <v>18.5107</v>
      </c>
      <c r="J91" s="78"/>
    </row>
    <row r="92" spans="1:10" ht="16.5">
      <c r="A92" s="78"/>
      <c r="B92" s="79"/>
      <c r="C92" s="80" t="s">
        <v>34</v>
      </c>
      <c r="D92" s="80" t="s">
        <v>15</v>
      </c>
      <c r="E92" s="78">
        <v>1</v>
      </c>
      <c r="F92" s="78">
        <v>4.05</v>
      </c>
      <c r="G92" s="78">
        <v>7.08</v>
      </c>
      <c r="H92" s="78"/>
      <c r="I92" s="78">
        <f t="shared" ref="I92:I101" si="6">E92*F92*G92</f>
        <v>28.673999999999999</v>
      </c>
      <c r="J92" s="78"/>
    </row>
    <row r="93" spans="1:10" ht="16.5">
      <c r="A93" s="78"/>
      <c r="B93" s="79"/>
      <c r="C93" s="80" t="s">
        <v>35</v>
      </c>
      <c r="D93" s="80" t="s">
        <v>15</v>
      </c>
      <c r="E93" s="78">
        <v>1</v>
      </c>
      <c r="F93" s="78">
        <v>2.95</v>
      </c>
      <c r="G93" s="78">
        <v>5.16</v>
      </c>
      <c r="H93" s="78"/>
      <c r="I93" s="78">
        <f t="shared" si="6"/>
        <v>15.222000000000001</v>
      </c>
      <c r="J93" s="78"/>
    </row>
    <row r="94" spans="1:10" ht="16.5">
      <c r="A94" s="78"/>
      <c r="B94" s="79"/>
      <c r="C94" s="80" t="s">
        <v>32</v>
      </c>
      <c r="D94" s="80" t="s">
        <v>15</v>
      </c>
      <c r="E94" s="78">
        <v>1</v>
      </c>
      <c r="F94" s="78">
        <v>1.9</v>
      </c>
      <c r="G94" s="78">
        <v>9.5299999999999994</v>
      </c>
      <c r="H94" s="78"/>
      <c r="I94" s="78">
        <f t="shared" si="6"/>
        <v>18.106999999999999</v>
      </c>
      <c r="J94" s="78"/>
    </row>
    <row r="95" spans="1:10" ht="16.5">
      <c r="A95" s="78"/>
      <c r="B95" s="79"/>
      <c r="C95" s="80" t="s">
        <v>31</v>
      </c>
      <c r="D95" s="80" t="s">
        <v>15</v>
      </c>
      <c r="E95" s="78">
        <v>1</v>
      </c>
      <c r="F95" s="78">
        <v>3.37</v>
      </c>
      <c r="G95" s="78">
        <v>3.45</v>
      </c>
      <c r="H95" s="78"/>
      <c r="I95" s="78">
        <f t="shared" si="6"/>
        <v>11.626500000000002</v>
      </c>
      <c r="J95" s="78"/>
    </row>
    <row r="96" spans="1:10" ht="16.5">
      <c r="A96" s="78"/>
      <c r="B96" s="79"/>
      <c r="C96" s="80" t="s">
        <v>29</v>
      </c>
      <c r="D96" s="80" t="s">
        <v>15</v>
      </c>
      <c r="E96" s="78">
        <v>1</v>
      </c>
      <c r="F96" s="78">
        <v>4.38</v>
      </c>
      <c r="G96" s="78">
        <v>3.96</v>
      </c>
      <c r="H96" s="78"/>
      <c r="I96" s="78">
        <f t="shared" si="6"/>
        <v>17.344799999999999</v>
      </c>
      <c r="J96" s="78"/>
    </row>
    <row r="97" spans="1:10" ht="16.5">
      <c r="A97" s="78"/>
      <c r="B97" s="79"/>
      <c r="C97" s="80" t="s">
        <v>30</v>
      </c>
      <c r="D97" s="80" t="s">
        <v>15</v>
      </c>
      <c r="E97" s="78">
        <v>1</v>
      </c>
      <c r="F97" s="78">
        <v>6.66</v>
      </c>
      <c r="G97" s="78">
        <v>5.45</v>
      </c>
      <c r="H97" s="78"/>
      <c r="I97" s="78">
        <f t="shared" si="6"/>
        <v>36.297000000000004</v>
      </c>
      <c r="J97" s="78"/>
    </row>
    <row r="98" spans="1:10" ht="16.5">
      <c r="A98" s="78"/>
      <c r="B98" s="79"/>
      <c r="C98" s="80" t="s">
        <v>28</v>
      </c>
      <c r="D98" s="80" t="s">
        <v>15</v>
      </c>
      <c r="E98" s="78">
        <v>1</v>
      </c>
      <c r="F98" s="78">
        <v>3.21</v>
      </c>
      <c r="G98" s="78">
        <v>3.45</v>
      </c>
      <c r="H98" s="78"/>
      <c r="I98" s="78">
        <f t="shared" si="6"/>
        <v>11.0745</v>
      </c>
      <c r="J98" s="78"/>
    </row>
    <row r="99" spans="1:10" ht="16.5">
      <c r="A99" s="78"/>
      <c r="B99" s="79"/>
      <c r="C99" s="80" t="s">
        <v>27</v>
      </c>
      <c r="D99" s="80" t="s">
        <v>15</v>
      </c>
      <c r="E99" s="78">
        <v>1</v>
      </c>
      <c r="F99" s="78">
        <v>4.4000000000000004</v>
      </c>
      <c r="G99" s="78">
        <v>3</v>
      </c>
      <c r="H99" s="78"/>
      <c r="I99" s="78">
        <f t="shared" si="6"/>
        <v>13.200000000000001</v>
      </c>
      <c r="J99" s="78"/>
    </row>
    <row r="100" spans="1:10" ht="16.5">
      <c r="A100" s="78"/>
      <c r="B100" s="79"/>
      <c r="C100" s="80" t="s">
        <v>26</v>
      </c>
      <c r="D100" s="80" t="s">
        <v>15</v>
      </c>
      <c r="E100" s="78">
        <v>1</v>
      </c>
      <c r="F100" s="78">
        <v>4.4000000000000004</v>
      </c>
      <c r="G100" s="78">
        <v>4.1100000000000003</v>
      </c>
      <c r="H100" s="78"/>
      <c r="I100" s="78">
        <f t="shared" si="6"/>
        <v>18.084000000000003</v>
      </c>
      <c r="J100" s="78"/>
    </row>
    <row r="101" spans="1:10" ht="16.5">
      <c r="A101" s="78"/>
      <c r="B101" s="79"/>
      <c r="C101" s="80" t="s">
        <v>25</v>
      </c>
      <c r="D101" s="80" t="s">
        <v>15</v>
      </c>
      <c r="E101" s="78">
        <v>1</v>
      </c>
      <c r="F101" s="78">
        <v>4.4000000000000004</v>
      </c>
      <c r="G101" s="78">
        <v>3.4</v>
      </c>
      <c r="H101" s="78"/>
      <c r="I101" s="78">
        <f t="shared" si="6"/>
        <v>14.96</v>
      </c>
      <c r="J101" s="78"/>
    </row>
    <row r="102" spans="1:10">
      <c r="A102" s="92" t="s">
        <v>7</v>
      </c>
      <c r="B102" s="92"/>
      <c r="C102" s="92"/>
      <c r="D102" s="92"/>
      <c r="E102" s="92"/>
      <c r="F102" s="92"/>
      <c r="G102" s="92"/>
      <c r="H102" s="92"/>
      <c r="I102" s="86">
        <f>SUM(I91:I101)</f>
        <v>203.10050000000001</v>
      </c>
      <c r="J102" s="87"/>
    </row>
    <row r="103" spans="1:10">
      <c r="A103" s="74">
        <v>6</v>
      </c>
      <c r="B103" s="75" t="s">
        <v>54</v>
      </c>
      <c r="C103" s="76"/>
      <c r="D103" s="76"/>
      <c r="E103" s="77"/>
      <c r="F103" s="76"/>
      <c r="G103" s="76"/>
      <c r="H103" s="76"/>
      <c r="I103" s="84"/>
      <c r="J103" s="85"/>
    </row>
    <row r="104" spans="1:10" ht="16.5">
      <c r="A104" s="78"/>
      <c r="B104" s="79" t="s">
        <v>55</v>
      </c>
      <c r="C104" s="80" t="s">
        <v>55</v>
      </c>
      <c r="D104" s="80" t="s">
        <v>15</v>
      </c>
      <c r="E104" s="78">
        <v>1</v>
      </c>
      <c r="F104" s="81">
        <f>337.6725*0.4</f>
        <v>135.06900000000002</v>
      </c>
      <c r="G104" s="82"/>
      <c r="H104" s="78"/>
      <c r="I104" s="78">
        <f>E104*F104</f>
        <v>135.06900000000002</v>
      </c>
      <c r="J104" s="78"/>
    </row>
    <row r="105" spans="1:10">
      <c r="A105" s="92" t="s">
        <v>7</v>
      </c>
      <c r="B105" s="92"/>
      <c r="C105" s="92"/>
      <c r="D105" s="92"/>
      <c r="E105" s="92"/>
      <c r="F105" s="92"/>
      <c r="G105" s="92"/>
      <c r="H105" s="92"/>
      <c r="I105" s="86">
        <f>SUM(I104)</f>
        <v>135.06900000000002</v>
      </c>
      <c r="J105" s="87"/>
    </row>
    <row r="106" spans="1:10">
      <c r="A106" s="74">
        <v>7</v>
      </c>
      <c r="B106" s="75" t="s">
        <v>56</v>
      </c>
      <c r="C106" s="76"/>
      <c r="D106" s="76"/>
      <c r="E106" s="77"/>
      <c r="F106" s="76"/>
      <c r="G106" s="76"/>
      <c r="H106" s="76"/>
      <c r="I106" s="84"/>
      <c r="J106" s="85"/>
    </row>
    <row r="107" spans="1:10" ht="16.5">
      <c r="A107" s="78"/>
      <c r="B107" s="79" t="s">
        <v>57</v>
      </c>
      <c r="C107" s="80" t="s">
        <v>58</v>
      </c>
      <c r="D107" s="80" t="s">
        <v>15</v>
      </c>
      <c r="E107" s="78">
        <v>1</v>
      </c>
      <c r="F107" s="81">
        <v>3</v>
      </c>
      <c r="G107" s="82">
        <v>1.5</v>
      </c>
      <c r="H107" s="78"/>
      <c r="I107" s="78">
        <f>E107*F107*G107</f>
        <v>4.5</v>
      </c>
      <c r="J107" s="78"/>
    </row>
    <row r="108" spans="1:10" ht="16.5">
      <c r="A108" s="78"/>
      <c r="B108" s="79"/>
      <c r="C108" s="80" t="s">
        <v>59</v>
      </c>
      <c r="D108" s="80" t="s">
        <v>15</v>
      </c>
      <c r="E108" s="78">
        <v>1</v>
      </c>
      <c r="F108" s="81">
        <v>1.65</v>
      </c>
      <c r="G108" s="82">
        <v>1.9</v>
      </c>
      <c r="H108" s="78"/>
      <c r="I108" s="78">
        <f>E108*F108*G108</f>
        <v>3.1349999999999998</v>
      </c>
      <c r="J108" s="78"/>
    </row>
    <row r="109" spans="1:10" ht="16.5">
      <c r="A109" s="78"/>
      <c r="B109" s="79"/>
      <c r="C109" s="80" t="s">
        <v>60</v>
      </c>
      <c r="D109" s="80" t="s">
        <v>15</v>
      </c>
      <c r="E109" s="78">
        <v>1</v>
      </c>
      <c r="F109" s="81">
        <v>2.4</v>
      </c>
      <c r="G109" s="82">
        <v>2</v>
      </c>
      <c r="H109" s="78"/>
      <c r="I109" s="78">
        <f>E109*F109*G109</f>
        <v>4.8</v>
      </c>
      <c r="J109" s="78"/>
    </row>
    <row r="110" spans="1:10" ht="16.5">
      <c r="A110" s="78"/>
      <c r="B110" s="79"/>
      <c r="C110" s="80" t="s">
        <v>61</v>
      </c>
      <c r="D110" s="80" t="s">
        <v>15</v>
      </c>
      <c r="E110" s="78">
        <v>1</v>
      </c>
      <c r="F110" s="81">
        <v>3.3</v>
      </c>
      <c r="G110" s="82">
        <v>2.1</v>
      </c>
      <c r="H110" s="78"/>
      <c r="I110" s="78">
        <f>E110*F110*G110</f>
        <v>6.93</v>
      </c>
      <c r="J110" s="78"/>
    </row>
    <row r="111" spans="1:10">
      <c r="A111" s="92" t="s">
        <v>7</v>
      </c>
      <c r="B111" s="92"/>
      <c r="C111" s="92"/>
      <c r="D111" s="92"/>
      <c r="E111" s="92"/>
      <c r="F111" s="92"/>
      <c r="G111" s="92"/>
      <c r="H111" s="92"/>
      <c r="I111" s="86">
        <f>SUM(I107:I110)</f>
        <v>19.364999999999998</v>
      </c>
      <c r="J111" s="87"/>
    </row>
    <row r="112" spans="1:10">
      <c r="A112" s="74">
        <v>8</v>
      </c>
      <c r="B112" s="75" t="s">
        <v>62</v>
      </c>
      <c r="C112" s="76"/>
      <c r="D112" s="76"/>
      <c r="E112" s="77"/>
      <c r="F112" s="76"/>
      <c r="G112" s="76"/>
      <c r="H112" s="76"/>
      <c r="I112" s="84"/>
      <c r="J112" s="85"/>
    </row>
    <row r="113" spans="1:10" ht="16.5">
      <c r="A113" s="78"/>
      <c r="B113" s="79" t="s">
        <v>63</v>
      </c>
      <c r="C113" s="80" t="s">
        <v>58</v>
      </c>
      <c r="D113" s="80" t="s">
        <v>15</v>
      </c>
      <c r="E113" s="78">
        <v>1</v>
      </c>
      <c r="F113" s="81">
        <f>3*2+1.5*2</f>
        <v>9</v>
      </c>
      <c r="G113" s="82">
        <v>2.5</v>
      </c>
      <c r="H113" s="78"/>
      <c r="I113" s="78">
        <f>E113*F113*G113</f>
        <v>22.5</v>
      </c>
      <c r="J113" s="78"/>
    </row>
    <row r="114" spans="1:10" ht="16.5">
      <c r="A114" s="78"/>
      <c r="B114" s="79"/>
      <c r="C114" s="80" t="s">
        <v>59</v>
      </c>
      <c r="D114" s="80" t="s">
        <v>15</v>
      </c>
      <c r="E114" s="78">
        <v>1</v>
      </c>
      <c r="F114" s="81">
        <f>1.63*2+1.89*2</f>
        <v>7.0399999999999991</v>
      </c>
      <c r="G114" s="82">
        <v>2.5</v>
      </c>
      <c r="H114" s="78"/>
      <c r="I114" s="78">
        <f>E114*F114*G114</f>
        <v>17.599999999999998</v>
      </c>
      <c r="J114" s="78"/>
    </row>
    <row r="115" spans="1:10" ht="16.5">
      <c r="A115" s="78"/>
      <c r="B115" s="79"/>
      <c r="C115" s="80" t="s">
        <v>60</v>
      </c>
      <c r="D115" s="80" t="s">
        <v>15</v>
      </c>
      <c r="E115" s="78">
        <v>1</v>
      </c>
      <c r="F115" s="81">
        <f>2.39*2+2*2</f>
        <v>8.7800000000000011</v>
      </c>
      <c r="G115" s="82">
        <v>2.5</v>
      </c>
      <c r="H115" s="78"/>
      <c r="I115" s="78">
        <f>E115*F115*G115</f>
        <v>21.950000000000003</v>
      </c>
      <c r="J115" s="78"/>
    </row>
    <row r="116" spans="1:10" ht="16.5">
      <c r="A116" s="78"/>
      <c r="B116" s="79"/>
      <c r="C116" s="80" t="s">
        <v>61</v>
      </c>
      <c r="D116" s="80" t="s">
        <v>15</v>
      </c>
      <c r="E116" s="78">
        <v>1</v>
      </c>
      <c r="F116" s="81">
        <f>3.3*2+2.09*2</f>
        <v>10.78</v>
      </c>
      <c r="G116" s="82">
        <v>2.5</v>
      </c>
      <c r="H116" s="78"/>
      <c r="I116" s="78">
        <f>E116*F116*G116</f>
        <v>26.95</v>
      </c>
      <c r="J116" s="78"/>
    </row>
    <row r="117" spans="1:10" ht="16.5">
      <c r="A117" s="78"/>
      <c r="B117" s="79"/>
      <c r="C117" s="80" t="s">
        <v>64</v>
      </c>
      <c r="D117" s="80" t="s">
        <v>15</v>
      </c>
      <c r="E117" s="78">
        <v>1</v>
      </c>
      <c r="F117" s="81">
        <f>5.16*2+3*2</f>
        <v>16.32</v>
      </c>
      <c r="G117" s="82">
        <v>2.5</v>
      </c>
      <c r="H117" s="78"/>
      <c r="I117" s="78">
        <f>E117*F117*G117</f>
        <v>40.799999999999997</v>
      </c>
      <c r="J117" s="78"/>
    </row>
    <row r="118" spans="1:10">
      <c r="A118" s="92" t="s">
        <v>7</v>
      </c>
      <c r="B118" s="92"/>
      <c r="C118" s="92"/>
      <c r="D118" s="92"/>
      <c r="E118" s="92"/>
      <c r="F118" s="92"/>
      <c r="G118" s="92"/>
      <c r="H118" s="92"/>
      <c r="I118" s="86">
        <f>SUM(I113:I116)</f>
        <v>89</v>
      </c>
      <c r="J118" s="87"/>
    </row>
    <row r="119" spans="1:10">
      <c r="A119" s="74">
        <v>9</v>
      </c>
      <c r="B119" s="75" t="s">
        <v>65</v>
      </c>
      <c r="C119" s="76"/>
      <c r="D119" s="76"/>
      <c r="E119" s="77"/>
      <c r="F119" s="76"/>
      <c r="G119" s="76"/>
      <c r="H119" s="76"/>
      <c r="I119" s="84"/>
      <c r="J119" s="85"/>
    </row>
    <row r="120" spans="1:10" ht="16.5">
      <c r="A120" s="78"/>
      <c r="B120" s="79" t="s">
        <v>66</v>
      </c>
      <c r="C120" s="80" t="s">
        <v>67</v>
      </c>
      <c r="D120" s="80" t="s">
        <v>15</v>
      </c>
      <c r="E120" s="78">
        <v>1</v>
      </c>
      <c r="F120" s="81">
        <f>2.6+0.65</f>
        <v>3.25</v>
      </c>
      <c r="G120" s="82"/>
      <c r="H120" s="78">
        <v>0.6</v>
      </c>
      <c r="I120" s="78">
        <f>E120*F120*H120</f>
        <v>1.95</v>
      </c>
      <c r="J120" s="78"/>
    </row>
    <row r="121" spans="1:10">
      <c r="A121" s="92" t="s">
        <v>7</v>
      </c>
      <c r="B121" s="92"/>
      <c r="C121" s="92"/>
      <c r="D121" s="92"/>
      <c r="E121" s="92"/>
      <c r="F121" s="92"/>
      <c r="G121" s="92"/>
      <c r="H121" s="92"/>
      <c r="I121" s="86">
        <f>SUM(I120)</f>
        <v>1.95</v>
      </c>
      <c r="J121" s="87"/>
    </row>
    <row r="122" spans="1:10">
      <c r="A122" s="74">
        <v>10</v>
      </c>
      <c r="B122" s="75" t="s">
        <v>68</v>
      </c>
      <c r="C122" s="76"/>
      <c r="D122" s="76"/>
      <c r="E122" s="77"/>
      <c r="F122" s="76"/>
      <c r="G122" s="76"/>
      <c r="H122" s="76"/>
      <c r="I122" s="84"/>
      <c r="J122" s="85"/>
    </row>
    <row r="123" spans="1:10" ht="16.5">
      <c r="A123" s="78"/>
      <c r="B123" s="79" t="s">
        <v>66</v>
      </c>
      <c r="C123" s="80" t="s">
        <v>69</v>
      </c>
      <c r="D123" s="80" t="s">
        <v>15</v>
      </c>
      <c r="E123" s="78">
        <v>1</v>
      </c>
      <c r="F123" s="81">
        <f>3.4+2.35</f>
        <v>5.75</v>
      </c>
      <c r="G123" s="82"/>
      <c r="H123" s="78">
        <v>0.9</v>
      </c>
      <c r="I123" s="78">
        <f>E123*F123*H123</f>
        <v>5.1749999999999998</v>
      </c>
      <c r="J123" s="78"/>
    </row>
    <row r="124" spans="1:10">
      <c r="A124" s="92" t="s">
        <v>7</v>
      </c>
      <c r="B124" s="92"/>
      <c r="C124" s="92"/>
      <c r="D124" s="92"/>
      <c r="E124" s="92"/>
      <c r="F124" s="92"/>
      <c r="G124" s="92"/>
      <c r="H124" s="92"/>
      <c r="I124" s="86">
        <f>SUM(I123)</f>
        <v>5.1749999999999998</v>
      </c>
      <c r="J124" s="87"/>
    </row>
    <row r="125" spans="1:10">
      <c r="A125" s="74">
        <v>12</v>
      </c>
      <c r="B125" s="75" t="s">
        <v>70</v>
      </c>
      <c r="C125" s="76"/>
      <c r="D125" s="76"/>
      <c r="E125" s="77"/>
      <c r="F125" s="76"/>
      <c r="G125" s="76"/>
      <c r="H125" s="76"/>
      <c r="I125" s="84"/>
      <c r="J125" s="85"/>
    </row>
    <row r="126" spans="1:10" ht="16.5">
      <c r="A126" s="78"/>
      <c r="B126" s="79" t="s">
        <v>71</v>
      </c>
      <c r="C126" s="80" t="s">
        <v>72</v>
      </c>
      <c r="D126" s="80" t="s">
        <v>15</v>
      </c>
      <c r="E126" s="78">
        <v>1</v>
      </c>
      <c r="F126" s="81">
        <v>101</v>
      </c>
      <c r="G126" s="82"/>
      <c r="H126" s="78">
        <v>0.5</v>
      </c>
      <c r="I126" s="78">
        <f>E126*F126*H126</f>
        <v>50.5</v>
      </c>
      <c r="J126" s="78"/>
    </row>
    <row r="127" spans="1:10">
      <c r="A127" s="92" t="s">
        <v>7</v>
      </c>
      <c r="B127" s="92"/>
      <c r="C127" s="92"/>
      <c r="D127" s="92"/>
      <c r="E127" s="92"/>
      <c r="F127" s="92"/>
      <c r="G127" s="92"/>
      <c r="H127" s="92"/>
      <c r="I127" s="86">
        <f>SUM(I126)</f>
        <v>50.5</v>
      </c>
      <c r="J127" s="87"/>
    </row>
    <row r="128" spans="1:10">
      <c r="A128" s="74">
        <v>12</v>
      </c>
      <c r="B128" s="75" t="s">
        <v>73</v>
      </c>
      <c r="C128" s="76"/>
      <c r="D128" s="76"/>
      <c r="E128" s="77"/>
      <c r="F128" s="76"/>
      <c r="G128" s="76"/>
      <c r="H128" s="76"/>
      <c r="I128" s="84"/>
      <c r="J128" s="85"/>
    </row>
    <row r="129" spans="1:10" ht="13.9" customHeight="1">
      <c r="A129" s="78"/>
      <c r="B129" s="79" t="s">
        <v>48</v>
      </c>
      <c r="C129" s="80"/>
      <c r="D129" s="80" t="s">
        <v>15</v>
      </c>
      <c r="E129" s="78">
        <v>1</v>
      </c>
      <c r="F129" s="81">
        <v>3.8</v>
      </c>
      <c r="G129" s="82"/>
      <c r="H129" s="78">
        <v>2.5</v>
      </c>
      <c r="I129" s="78">
        <f>E129*F129*H129</f>
        <v>9.5</v>
      </c>
      <c r="J129" s="78"/>
    </row>
    <row r="130" spans="1:10" ht="13.9" customHeight="1">
      <c r="A130" s="78"/>
      <c r="B130" s="79" t="s">
        <v>49</v>
      </c>
      <c r="C130" s="80"/>
      <c r="D130" s="80"/>
      <c r="E130" s="78">
        <v>2</v>
      </c>
      <c r="F130" s="81">
        <v>2</v>
      </c>
      <c r="G130" s="82"/>
      <c r="H130" s="78">
        <v>2.5</v>
      </c>
      <c r="I130" s="78">
        <f>E130*F130*H130</f>
        <v>10</v>
      </c>
      <c r="J130" s="78"/>
    </row>
    <row r="131" spans="1:10">
      <c r="A131" s="92" t="s">
        <v>7</v>
      </c>
      <c r="B131" s="92"/>
      <c r="C131" s="92"/>
      <c r="D131" s="92"/>
      <c r="E131" s="92"/>
      <c r="F131" s="92"/>
      <c r="G131" s="92"/>
      <c r="H131" s="92"/>
      <c r="I131" s="86">
        <f>SUM(I129:I130)</f>
        <v>19.5</v>
      </c>
      <c r="J131" s="87"/>
    </row>
    <row r="132" spans="1:10">
      <c r="A132" s="74">
        <v>12</v>
      </c>
      <c r="B132" s="75" t="s">
        <v>74</v>
      </c>
      <c r="C132" s="76"/>
      <c r="D132" s="76"/>
      <c r="E132" s="77"/>
      <c r="F132" s="76"/>
      <c r="G132" s="76"/>
      <c r="H132" s="76"/>
      <c r="I132" s="84"/>
      <c r="J132" s="85"/>
    </row>
    <row r="133" spans="1:10">
      <c r="A133" s="78"/>
      <c r="B133" s="79" t="s">
        <v>71</v>
      </c>
      <c r="C133" s="80"/>
      <c r="D133" s="80" t="s">
        <v>75</v>
      </c>
      <c r="E133" s="78">
        <v>1</v>
      </c>
      <c r="F133" s="81">
        <f>160</f>
        <v>160</v>
      </c>
      <c r="G133" s="82"/>
      <c r="H133" s="78"/>
      <c r="I133" s="78">
        <f>E133*F133</f>
        <v>160</v>
      </c>
      <c r="J133" s="78"/>
    </row>
    <row r="134" spans="1:10">
      <c r="A134" s="92" t="s">
        <v>7</v>
      </c>
      <c r="B134" s="92"/>
      <c r="C134" s="92"/>
      <c r="D134" s="92"/>
      <c r="E134" s="92"/>
      <c r="F134" s="92"/>
      <c r="G134" s="92"/>
      <c r="H134" s="92"/>
      <c r="I134" s="86">
        <f>SUM(I133)</f>
        <v>160</v>
      </c>
      <c r="J134" s="87"/>
    </row>
  </sheetData>
  <mergeCells count="18">
    <mergeCell ref="A4:H4"/>
    <mergeCell ref="A14:H14"/>
    <mergeCell ref="A25:H25"/>
    <mergeCell ref="A38:H38"/>
    <mergeCell ref="A52:H52"/>
    <mergeCell ref="A64:H64"/>
    <mergeCell ref="A80:H80"/>
    <mergeCell ref="A83:H83"/>
    <mergeCell ref="A89:H89"/>
    <mergeCell ref="A102:H102"/>
    <mergeCell ref="A127:H127"/>
    <mergeCell ref="A131:H131"/>
    <mergeCell ref="A134:H134"/>
    <mergeCell ref="A105:H105"/>
    <mergeCell ref="A111:H111"/>
    <mergeCell ref="A118:H118"/>
    <mergeCell ref="A121:H121"/>
    <mergeCell ref="A124:H124"/>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17"/>
  <sheetViews>
    <sheetView tabSelected="1" workbookViewId="0">
      <selection activeCell="B13" sqref="B13"/>
    </sheetView>
  </sheetViews>
  <sheetFormatPr defaultColWidth="9" defaultRowHeight="14.5"/>
  <cols>
    <col min="1" max="1" width="6.26953125" customWidth="1"/>
    <col min="2" max="2" width="99.54296875" customWidth="1"/>
    <col min="3" max="3" width="34.54296875" customWidth="1"/>
  </cols>
  <sheetData>
    <row r="1" spans="1:3" s="1" customFormat="1" ht="29.25" customHeight="1">
      <c r="A1" s="112" t="s">
        <v>177</v>
      </c>
      <c r="B1" s="113"/>
      <c r="C1" s="114"/>
    </row>
    <row r="2" spans="1:3" s="1" customFormat="1" ht="144.75" customHeight="1">
      <c r="A2" s="115" t="s">
        <v>178</v>
      </c>
      <c r="B2" s="116"/>
      <c r="C2" s="117"/>
    </row>
    <row r="3" spans="1:3" ht="27.75" customHeight="1">
      <c r="A3" s="2" t="s">
        <v>85</v>
      </c>
      <c r="B3" s="3" t="s">
        <v>179</v>
      </c>
      <c r="C3" s="4" t="s">
        <v>180</v>
      </c>
    </row>
    <row r="4" spans="1:3" ht="24.5" customHeight="1">
      <c r="A4" s="5">
        <v>1</v>
      </c>
      <c r="B4" s="6" t="s">
        <v>181</v>
      </c>
      <c r="C4" s="7">
        <f>'Priority 1 ( Renovation)'!F20</f>
        <v>0</v>
      </c>
    </row>
    <row r="5" spans="1:3" ht="25" customHeight="1">
      <c r="A5" s="5">
        <v>2</v>
      </c>
      <c r="B5" s="8" t="s">
        <v>182</v>
      </c>
      <c r="C5" s="7">
        <f>'Priority 3(5 seats latrine)1'!F40</f>
        <v>0</v>
      </c>
    </row>
    <row r="6" spans="1:3" ht="26.5" customHeight="1">
      <c r="A6" s="9"/>
      <c r="B6" s="10" t="s">
        <v>183</v>
      </c>
      <c r="C6" s="11">
        <f>SUM(C4:C5)</f>
        <v>0</v>
      </c>
    </row>
    <row r="10" spans="1:3">
      <c r="C10" s="12"/>
    </row>
    <row r="17" spans="2:2">
      <c r="B17" t="s">
        <v>184</v>
      </c>
    </row>
  </sheetData>
  <mergeCells count="2">
    <mergeCell ref="A1:C1"/>
    <mergeCell ref="A2:C2"/>
  </mergeCells>
  <pageMargins left="0.7" right="0.7" top="0.75" bottom="0.75" header="0.3" footer="0.3"/>
  <pageSetup scale="8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5"/>
  <sheetViews>
    <sheetView view="pageBreakPreview" topLeftCell="A14" zoomScaleNormal="100" zoomScaleSheetLayoutView="100" workbookViewId="0">
      <selection activeCell="E8" sqref="E8:F19"/>
    </sheetView>
  </sheetViews>
  <sheetFormatPr defaultColWidth="8.81640625" defaultRowHeight="14.5"/>
  <cols>
    <col min="1" max="1" width="7.54296875" style="51" customWidth="1"/>
    <col min="2" max="2" width="106" style="52" customWidth="1"/>
    <col min="3" max="3" width="8" style="53" customWidth="1"/>
    <col min="4" max="4" width="11.7265625" style="53" customWidth="1"/>
    <col min="5" max="5" width="23.7265625" style="53" customWidth="1"/>
    <col min="6" max="6" width="21.1796875" style="53" customWidth="1"/>
    <col min="7" max="7" width="25.7265625" style="54" customWidth="1"/>
    <col min="8" max="16384" width="8.81640625" style="52"/>
  </cols>
  <sheetData>
    <row r="1" spans="1:7" ht="29.25" customHeight="1">
      <c r="A1" s="103" t="s">
        <v>76</v>
      </c>
      <c r="B1" s="104"/>
      <c r="C1" s="104"/>
      <c r="D1" s="104"/>
      <c r="E1" s="104"/>
      <c r="F1" s="104"/>
      <c r="G1" s="105"/>
    </row>
    <row r="2" spans="1:7" ht="139.5" customHeight="1">
      <c r="A2" s="106" t="s">
        <v>77</v>
      </c>
      <c r="B2" s="107"/>
      <c r="C2" s="107"/>
      <c r="D2" s="107"/>
      <c r="E2" s="107"/>
      <c r="F2" s="107"/>
      <c r="G2" s="108"/>
    </row>
    <row r="3" spans="1:7" s="50" customFormat="1" ht="23.25" customHeight="1">
      <c r="A3" s="93" t="s">
        <v>78</v>
      </c>
      <c r="B3" s="93"/>
      <c r="C3" s="93"/>
      <c r="D3" s="93"/>
      <c r="E3" s="93"/>
      <c r="F3" s="93"/>
      <c r="G3" s="93"/>
    </row>
    <row r="4" spans="1:7" s="50" customFormat="1" ht="23.25" customHeight="1">
      <c r="A4" s="93" t="s">
        <v>79</v>
      </c>
      <c r="B4" s="93"/>
      <c r="C4" s="93"/>
      <c r="D4" s="93"/>
      <c r="E4" s="93"/>
      <c r="F4" s="93"/>
      <c r="G4" s="93"/>
    </row>
    <row r="5" spans="1:7" s="50" customFormat="1" ht="23.25" customHeight="1">
      <c r="A5" s="93" t="s">
        <v>80</v>
      </c>
      <c r="B5" s="93"/>
      <c r="C5" s="93" t="s">
        <v>3</v>
      </c>
      <c r="D5" s="93" t="s">
        <v>81</v>
      </c>
      <c r="E5" s="93" t="s">
        <v>82</v>
      </c>
      <c r="F5" s="93" t="s">
        <v>83</v>
      </c>
      <c r="G5" s="93" t="s">
        <v>84</v>
      </c>
    </row>
    <row r="6" spans="1:7" s="50" customFormat="1" ht="23.25" customHeight="1">
      <c r="A6" s="55" t="s">
        <v>85</v>
      </c>
      <c r="B6" s="56" t="s">
        <v>2</v>
      </c>
      <c r="C6" s="93"/>
      <c r="D6" s="93"/>
      <c r="E6" s="93"/>
      <c r="F6" s="93"/>
      <c r="G6" s="93"/>
    </row>
    <row r="7" spans="1:7" ht="18.75" customHeight="1">
      <c r="A7" s="57"/>
      <c r="B7" s="58" t="s">
        <v>86</v>
      </c>
      <c r="C7" s="59"/>
      <c r="D7" s="59"/>
      <c r="E7" s="59"/>
      <c r="F7" s="59"/>
      <c r="G7" s="60"/>
    </row>
    <row r="8" spans="1:7" ht="121.5" customHeight="1">
      <c r="A8" s="61" t="s">
        <v>87</v>
      </c>
      <c r="B8" s="91" t="s">
        <v>195</v>
      </c>
      <c r="C8" s="63" t="s">
        <v>88</v>
      </c>
      <c r="D8" s="63">
        <v>1</v>
      </c>
      <c r="E8" s="63"/>
      <c r="F8" s="63"/>
      <c r="G8" s="64"/>
    </row>
    <row r="9" spans="1:7" ht="117" customHeight="1">
      <c r="A9" s="61" t="s">
        <v>89</v>
      </c>
      <c r="B9" s="65" t="s">
        <v>185</v>
      </c>
      <c r="C9" s="63" t="s">
        <v>90</v>
      </c>
      <c r="D9" s="63">
        <v>325.44</v>
      </c>
      <c r="E9" s="63"/>
      <c r="F9" s="63"/>
      <c r="G9" s="64"/>
    </row>
    <row r="10" spans="1:7" ht="118.5" customHeight="1">
      <c r="A10" s="61" t="s">
        <v>92</v>
      </c>
      <c r="B10" s="65" t="s">
        <v>186</v>
      </c>
      <c r="C10" s="63" t="s">
        <v>91</v>
      </c>
      <c r="D10" s="63">
        <v>65.09</v>
      </c>
      <c r="E10" s="63"/>
      <c r="F10" s="63"/>
      <c r="G10" s="64"/>
    </row>
    <row r="11" spans="1:7" ht="102.75" customHeight="1">
      <c r="A11" s="61" t="s">
        <v>94</v>
      </c>
      <c r="B11" s="62" t="s">
        <v>93</v>
      </c>
      <c r="C11" s="63" t="s">
        <v>90</v>
      </c>
      <c r="D11" s="63">
        <v>28.01</v>
      </c>
      <c r="E11" s="63"/>
      <c r="F11" s="63"/>
      <c r="G11" s="64"/>
    </row>
    <row r="12" spans="1:7" ht="120.75" customHeight="1">
      <c r="A12" s="61" t="s">
        <v>96</v>
      </c>
      <c r="B12" s="65" t="s">
        <v>95</v>
      </c>
      <c r="C12" s="63" t="s">
        <v>90</v>
      </c>
      <c r="D12" s="63">
        <v>44.87</v>
      </c>
      <c r="E12" s="63"/>
      <c r="F12" s="63"/>
      <c r="G12" s="66"/>
    </row>
    <row r="13" spans="1:7" ht="134.25" customHeight="1">
      <c r="A13" s="61" t="s">
        <v>97</v>
      </c>
      <c r="B13" s="89" t="s">
        <v>189</v>
      </c>
      <c r="C13" s="67" t="s">
        <v>187</v>
      </c>
      <c r="D13" s="63">
        <v>1</v>
      </c>
      <c r="E13" s="63"/>
      <c r="F13" s="63"/>
      <c r="G13" s="66"/>
    </row>
    <row r="14" spans="1:7" ht="119.25" customHeight="1">
      <c r="A14" s="61" t="s">
        <v>98</v>
      </c>
      <c r="B14" s="88" t="s">
        <v>188</v>
      </c>
      <c r="C14" s="67" t="s">
        <v>187</v>
      </c>
      <c r="D14" s="63">
        <v>1</v>
      </c>
      <c r="E14" s="63"/>
      <c r="F14" s="63"/>
      <c r="G14" s="66"/>
    </row>
    <row r="15" spans="1:7" ht="119.25" customHeight="1">
      <c r="A15" s="61" t="s">
        <v>99</v>
      </c>
      <c r="B15" s="88" t="s">
        <v>190</v>
      </c>
      <c r="C15" s="90" t="s">
        <v>187</v>
      </c>
      <c r="D15" s="63">
        <v>1</v>
      </c>
      <c r="E15" s="63"/>
      <c r="F15" s="63"/>
      <c r="G15" s="66"/>
    </row>
    <row r="16" spans="1:7" ht="103.5" customHeight="1">
      <c r="A16" s="61" t="s">
        <v>193</v>
      </c>
      <c r="B16" s="88" t="s">
        <v>191</v>
      </c>
      <c r="C16" s="63" t="s">
        <v>100</v>
      </c>
      <c r="D16" s="63">
        <v>200</v>
      </c>
      <c r="E16" s="63"/>
      <c r="F16" s="63"/>
      <c r="G16" s="66"/>
    </row>
    <row r="17" spans="1:7" ht="109.5" customHeight="1">
      <c r="A17" s="61" t="s">
        <v>102</v>
      </c>
      <c r="B17" s="88" t="s">
        <v>192</v>
      </c>
      <c r="C17" s="63" t="s">
        <v>100</v>
      </c>
      <c r="D17" s="63">
        <v>29</v>
      </c>
      <c r="E17" s="63"/>
      <c r="F17" s="63"/>
      <c r="G17" s="68"/>
    </row>
    <row r="18" spans="1:7" ht="115.5" customHeight="1">
      <c r="A18" s="61" t="s">
        <v>104</v>
      </c>
      <c r="B18" s="65" t="s">
        <v>105</v>
      </c>
      <c r="C18" s="63" t="s">
        <v>88</v>
      </c>
      <c r="D18" s="63">
        <v>1</v>
      </c>
      <c r="E18" s="63"/>
      <c r="F18" s="63"/>
      <c r="G18" s="68"/>
    </row>
    <row r="19" spans="1:7" ht="38.25" customHeight="1">
      <c r="A19" s="61" t="s">
        <v>194</v>
      </c>
      <c r="B19" s="65" t="s">
        <v>106</v>
      </c>
      <c r="C19" s="63" t="s">
        <v>107</v>
      </c>
      <c r="D19" s="63">
        <v>1</v>
      </c>
      <c r="E19" s="63"/>
      <c r="F19" s="63"/>
      <c r="G19" s="68"/>
    </row>
    <row r="20" spans="1:7" ht="30" customHeight="1">
      <c r="A20" s="93" t="s">
        <v>108</v>
      </c>
      <c r="B20" s="93"/>
      <c r="C20" s="94"/>
      <c r="D20" s="95"/>
      <c r="E20" s="96"/>
      <c r="F20" s="69">
        <f>SUM(F8:F19)</f>
        <v>0</v>
      </c>
      <c r="G20" s="70"/>
    </row>
    <row r="21" spans="1:7">
      <c r="A21" s="97"/>
      <c r="B21" s="99"/>
      <c r="C21" s="101"/>
    </row>
    <row r="22" spans="1:7">
      <c r="A22" s="98"/>
      <c r="B22" s="100"/>
      <c r="C22" s="102"/>
    </row>
    <row r="23" spans="1:7">
      <c r="A23" s="98"/>
      <c r="B23" s="100"/>
      <c r="C23" s="102"/>
    </row>
    <row r="24" spans="1:7">
      <c r="A24" s="98"/>
      <c r="B24" s="100"/>
      <c r="C24" s="102"/>
    </row>
    <row r="25" spans="1:7">
      <c r="A25" s="98"/>
      <c r="B25" s="100"/>
      <c r="C25" s="102"/>
    </row>
  </sheetData>
  <mergeCells count="15">
    <mergeCell ref="A1:G1"/>
    <mergeCell ref="A2:G2"/>
    <mergeCell ref="A3:G3"/>
    <mergeCell ref="A4:G4"/>
    <mergeCell ref="A5:B5"/>
    <mergeCell ref="F5:F6"/>
    <mergeCell ref="G5:G6"/>
    <mergeCell ref="A20:B20"/>
    <mergeCell ref="C20:E20"/>
    <mergeCell ref="A21:A25"/>
    <mergeCell ref="B21:B25"/>
    <mergeCell ref="C5:C6"/>
    <mergeCell ref="C21:C25"/>
    <mergeCell ref="D5:D6"/>
    <mergeCell ref="E5:E6"/>
  </mergeCells>
  <printOptions horizontalCentered="1"/>
  <pageMargins left="0.25" right="0.2" top="0.5" bottom="0.25" header="0.3" footer="0.3"/>
  <pageSetup scale="65" fitToHeight="0" orientation="landscape" r:id="rId1"/>
  <rowBreaks count="1" manualBreakCount="1">
    <brk id="1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40"/>
  <sheetViews>
    <sheetView view="pageBreakPreview" topLeftCell="A36" zoomScale="120" zoomScaleNormal="100" zoomScaleSheetLayoutView="120" workbookViewId="0">
      <selection activeCell="E8" sqref="E8:F39"/>
    </sheetView>
  </sheetViews>
  <sheetFormatPr defaultColWidth="8.81640625" defaultRowHeight="14.5"/>
  <cols>
    <col min="1" max="1" width="5.1796875" style="13" customWidth="1"/>
    <col min="2" max="2" width="106" style="1" customWidth="1"/>
    <col min="3" max="3" width="8" style="14" customWidth="1"/>
    <col min="4" max="4" width="9.7265625" style="14" customWidth="1"/>
    <col min="5" max="5" width="11.1796875" style="14" customWidth="1"/>
    <col min="6" max="6" width="15" style="14" customWidth="1"/>
    <col min="7" max="7" width="25.7265625" style="15" customWidth="1"/>
    <col min="8" max="16384" width="8.81640625" style="1"/>
  </cols>
  <sheetData>
    <row r="1" spans="1:7" ht="29.25" customHeight="1">
      <c r="A1" s="112" t="s">
        <v>109</v>
      </c>
      <c r="B1" s="113"/>
      <c r="C1" s="113"/>
      <c r="D1" s="113"/>
      <c r="E1" s="113"/>
      <c r="F1" s="113"/>
      <c r="G1" s="114"/>
    </row>
    <row r="2" spans="1:7" ht="130.9" customHeight="1">
      <c r="A2" s="115" t="s">
        <v>77</v>
      </c>
      <c r="B2" s="116"/>
      <c r="C2" s="116"/>
      <c r="D2" s="116"/>
      <c r="E2" s="116"/>
      <c r="F2" s="116"/>
      <c r="G2" s="117"/>
    </row>
    <row r="3" spans="1:7" ht="15.5">
      <c r="A3" s="118" t="s">
        <v>110</v>
      </c>
      <c r="B3" s="119"/>
      <c r="C3" s="119"/>
      <c r="D3" s="119"/>
      <c r="E3" s="119"/>
      <c r="F3" s="119"/>
      <c r="G3" s="119"/>
    </row>
    <row r="4" spans="1:7">
      <c r="A4" s="120" t="s">
        <v>111</v>
      </c>
      <c r="B4" s="120"/>
      <c r="C4" s="120"/>
      <c r="D4" s="120"/>
      <c r="E4" s="120"/>
      <c r="F4" s="120"/>
      <c r="G4" s="120"/>
    </row>
    <row r="5" spans="1:7">
      <c r="A5" s="110" t="s">
        <v>112</v>
      </c>
      <c r="B5" s="110"/>
      <c r="C5" s="110" t="s">
        <v>3</v>
      </c>
      <c r="D5" s="110" t="s">
        <v>81</v>
      </c>
      <c r="E5" s="111" t="s">
        <v>82</v>
      </c>
      <c r="F5" s="111" t="s">
        <v>83</v>
      </c>
      <c r="G5" s="110" t="s">
        <v>84</v>
      </c>
    </row>
    <row r="6" spans="1:7">
      <c r="A6" s="33" t="s">
        <v>85</v>
      </c>
      <c r="B6" s="34" t="s">
        <v>2</v>
      </c>
      <c r="C6" s="110"/>
      <c r="D6" s="110"/>
      <c r="E6" s="111"/>
      <c r="F6" s="111"/>
      <c r="G6" s="110"/>
    </row>
    <row r="7" spans="1:7" ht="16.5" customHeight="1">
      <c r="A7" s="35"/>
      <c r="B7" s="36" t="s">
        <v>113</v>
      </c>
      <c r="C7" s="37"/>
      <c r="D7" s="37"/>
      <c r="E7" s="37"/>
      <c r="F7" s="37"/>
      <c r="G7" s="37"/>
    </row>
    <row r="8" spans="1:7" ht="58">
      <c r="A8" s="38" t="s">
        <v>157</v>
      </c>
      <c r="B8" s="39" t="s">
        <v>114</v>
      </c>
      <c r="C8" s="40" t="s">
        <v>115</v>
      </c>
      <c r="D8" s="40">
        <v>30</v>
      </c>
      <c r="E8" s="40"/>
      <c r="F8" s="41"/>
      <c r="G8" s="42"/>
    </row>
    <row r="9" spans="1:7" ht="72.5">
      <c r="A9" s="38" t="s">
        <v>159</v>
      </c>
      <c r="B9" s="39" t="s">
        <v>116</v>
      </c>
      <c r="C9" s="40" t="s">
        <v>115</v>
      </c>
      <c r="D9" s="40">
        <v>27</v>
      </c>
      <c r="E9" s="40"/>
      <c r="F9" s="41"/>
      <c r="G9" s="42"/>
    </row>
    <row r="10" spans="1:7" ht="72.5">
      <c r="A10" s="38" t="s">
        <v>161</v>
      </c>
      <c r="B10" s="39" t="s">
        <v>117</v>
      </c>
      <c r="C10" s="40" t="s">
        <v>115</v>
      </c>
      <c r="D10" s="43">
        <v>43</v>
      </c>
      <c r="E10" s="43"/>
      <c r="F10" s="44"/>
      <c r="G10" s="42"/>
    </row>
    <row r="11" spans="1:7" ht="72.5">
      <c r="A11" s="38" t="s">
        <v>163</v>
      </c>
      <c r="B11" s="39" t="s">
        <v>118</v>
      </c>
      <c r="C11" s="40" t="s">
        <v>115</v>
      </c>
      <c r="D11" s="40">
        <v>4.5</v>
      </c>
      <c r="E11" s="40"/>
      <c r="F11" s="41"/>
      <c r="G11" s="42"/>
    </row>
    <row r="12" spans="1:7" ht="58">
      <c r="A12" s="38" t="s">
        <v>165</v>
      </c>
      <c r="B12" s="39" t="s">
        <v>119</v>
      </c>
      <c r="C12" s="40" t="s">
        <v>115</v>
      </c>
      <c r="D12" s="40">
        <v>13.3</v>
      </c>
      <c r="E12" s="40"/>
      <c r="F12" s="41"/>
      <c r="G12" s="42"/>
    </row>
    <row r="13" spans="1:7" ht="58">
      <c r="A13" s="38" t="s">
        <v>167</v>
      </c>
      <c r="B13" s="39" t="s">
        <v>120</v>
      </c>
      <c r="C13" s="40" t="s">
        <v>115</v>
      </c>
      <c r="D13" s="40">
        <v>5</v>
      </c>
      <c r="E13" s="40"/>
      <c r="F13" s="41"/>
      <c r="G13" s="42"/>
    </row>
    <row r="14" spans="1:7" ht="72.5">
      <c r="A14" s="38" t="s">
        <v>169</v>
      </c>
      <c r="B14" s="39" t="s">
        <v>121</v>
      </c>
      <c r="C14" s="40" t="s">
        <v>115</v>
      </c>
      <c r="D14" s="40">
        <v>27</v>
      </c>
      <c r="E14" s="40"/>
      <c r="F14" s="41"/>
      <c r="G14" s="42"/>
    </row>
    <row r="15" spans="1:7" ht="72.5">
      <c r="A15" s="38" t="s">
        <v>196</v>
      </c>
      <c r="B15" s="39" t="s">
        <v>122</v>
      </c>
      <c r="C15" s="40" t="s">
        <v>115</v>
      </c>
      <c r="D15" s="40">
        <v>2.25</v>
      </c>
      <c r="E15" s="40"/>
      <c r="F15" s="41"/>
      <c r="G15" s="42"/>
    </row>
    <row r="16" spans="1:7" ht="72.5">
      <c r="A16" s="38" t="s">
        <v>101</v>
      </c>
      <c r="B16" s="39" t="s">
        <v>123</v>
      </c>
      <c r="C16" s="40" t="s">
        <v>115</v>
      </c>
      <c r="D16" s="40">
        <v>6.8</v>
      </c>
      <c r="E16" s="40"/>
      <c r="F16" s="41"/>
      <c r="G16" s="42"/>
    </row>
    <row r="17" spans="1:7" ht="58">
      <c r="A17" s="38" t="s">
        <v>197</v>
      </c>
      <c r="B17" s="39" t="s">
        <v>124</v>
      </c>
      <c r="C17" s="40" t="s">
        <v>125</v>
      </c>
      <c r="D17" s="40">
        <v>48</v>
      </c>
      <c r="E17" s="40"/>
      <c r="F17" s="41"/>
      <c r="G17" s="42"/>
    </row>
    <row r="18" spans="1:7" ht="58">
      <c r="A18" s="38" t="s">
        <v>198</v>
      </c>
      <c r="B18" s="39" t="s">
        <v>126</v>
      </c>
      <c r="C18" s="40" t="s">
        <v>125</v>
      </c>
      <c r="D18" s="40">
        <f>D17</f>
        <v>48</v>
      </c>
      <c r="E18" s="40"/>
      <c r="F18" s="41"/>
      <c r="G18" s="42"/>
    </row>
    <row r="19" spans="1:7" ht="58">
      <c r="A19" s="38" t="s">
        <v>199</v>
      </c>
      <c r="B19" s="39" t="s">
        <v>127</v>
      </c>
      <c r="C19" s="40" t="s">
        <v>128</v>
      </c>
      <c r="D19" s="40">
        <v>24</v>
      </c>
      <c r="E19" s="40"/>
      <c r="F19" s="41"/>
      <c r="G19" s="42"/>
    </row>
    <row r="20" spans="1:7" ht="58">
      <c r="A20" s="38" t="s">
        <v>200</v>
      </c>
      <c r="B20" s="39" t="s">
        <v>129</v>
      </c>
      <c r="C20" s="40" t="s">
        <v>128</v>
      </c>
      <c r="D20" s="40">
        <f>D19</f>
        <v>24</v>
      </c>
      <c r="E20" s="40"/>
      <c r="F20" s="41"/>
      <c r="G20" s="42"/>
    </row>
    <row r="21" spans="1:7" ht="58">
      <c r="A21" s="38" t="s">
        <v>201</v>
      </c>
      <c r="B21" s="39" t="s">
        <v>130</v>
      </c>
      <c r="C21" s="40" t="s">
        <v>128</v>
      </c>
      <c r="D21" s="40">
        <f>D20</f>
        <v>24</v>
      </c>
      <c r="E21" s="40"/>
      <c r="F21" s="41"/>
      <c r="G21" s="42"/>
    </row>
    <row r="22" spans="1:7" ht="58">
      <c r="A22" s="38" t="s">
        <v>202</v>
      </c>
      <c r="B22" s="39" t="s">
        <v>131</v>
      </c>
      <c r="C22" s="40" t="s">
        <v>128</v>
      </c>
      <c r="D22" s="40">
        <v>33.5</v>
      </c>
      <c r="E22" s="40"/>
      <c r="F22" s="41"/>
      <c r="G22" s="42"/>
    </row>
    <row r="23" spans="1:7" ht="58">
      <c r="A23" s="38" t="s">
        <v>203</v>
      </c>
      <c r="B23" s="39" t="s">
        <v>132</v>
      </c>
      <c r="C23" s="40" t="s">
        <v>128</v>
      </c>
      <c r="D23" s="40">
        <v>27</v>
      </c>
      <c r="E23" s="40"/>
      <c r="F23" s="41"/>
      <c r="G23" s="42"/>
    </row>
    <row r="24" spans="1:7" ht="58">
      <c r="A24" s="38" t="s">
        <v>204</v>
      </c>
      <c r="B24" s="39" t="s">
        <v>133</v>
      </c>
      <c r="C24" s="40" t="s">
        <v>134</v>
      </c>
      <c r="D24" s="40">
        <v>12</v>
      </c>
      <c r="E24" s="40"/>
      <c r="F24" s="41"/>
      <c r="G24" s="42"/>
    </row>
    <row r="25" spans="1:7" ht="58">
      <c r="A25" s="38" t="s">
        <v>205</v>
      </c>
      <c r="B25" s="39" t="s">
        <v>135</v>
      </c>
      <c r="C25" s="40" t="s">
        <v>125</v>
      </c>
      <c r="D25" s="40">
        <f>[1]Sheet6!$B$23</f>
        <v>8</v>
      </c>
      <c r="E25" s="40"/>
      <c r="F25" s="41"/>
      <c r="G25" s="42"/>
    </row>
    <row r="26" spans="1:7" ht="72.5">
      <c r="A26" s="38" t="s">
        <v>206</v>
      </c>
      <c r="B26" s="39" t="s">
        <v>136</v>
      </c>
      <c r="C26" s="40" t="s">
        <v>128</v>
      </c>
      <c r="D26" s="40">
        <v>118</v>
      </c>
      <c r="E26" s="40"/>
      <c r="F26" s="41"/>
      <c r="G26" s="42"/>
    </row>
    <row r="27" spans="1:7" ht="58">
      <c r="A27" s="38" t="s">
        <v>207</v>
      </c>
      <c r="B27" s="39" t="s">
        <v>137</v>
      </c>
      <c r="C27" s="40" t="s">
        <v>128</v>
      </c>
      <c r="D27" s="40">
        <f>D26</f>
        <v>118</v>
      </c>
      <c r="E27" s="40"/>
      <c r="F27" s="41"/>
      <c r="G27" s="42"/>
    </row>
    <row r="28" spans="1:7" ht="43.5">
      <c r="A28" s="38" t="s">
        <v>208</v>
      </c>
      <c r="B28" s="39" t="s">
        <v>138</v>
      </c>
      <c r="C28" s="40" t="s">
        <v>128</v>
      </c>
      <c r="D28" s="40">
        <v>4.4000000000000004</v>
      </c>
      <c r="E28" s="40"/>
      <c r="F28" s="41"/>
      <c r="G28" s="42"/>
    </row>
    <row r="29" spans="1:7" ht="43.5">
      <c r="A29" s="38" t="s">
        <v>209</v>
      </c>
      <c r="B29" s="39" t="s">
        <v>139</v>
      </c>
      <c r="C29" s="40" t="s">
        <v>128</v>
      </c>
      <c r="D29" s="40">
        <v>9.4</v>
      </c>
      <c r="E29" s="40"/>
      <c r="F29" s="41"/>
      <c r="G29" s="42"/>
    </row>
    <row r="30" spans="1:7" ht="58">
      <c r="A30" s="38" t="s">
        <v>210</v>
      </c>
      <c r="B30" s="39" t="s">
        <v>140</v>
      </c>
      <c r="C30" s="40" t="s">
        <v>128</v>
      </c>
      <c r="D30" s="40">
        <v>27.5</v>
      </c>
      <c r="E30" s="40"/>
      <c r="F30" s="41"/>
      <c r="G30" s="42"/>
    </row>
    <row r="31" spans="1:7" ht="58">
      <c r="A31" s="38" t="s">
        <v>211</v>
      </c>
      <c r="B31" s="39" t="s">
        <v>141</v>
      </c>
      <c r="C31" s="40" t="s">
        <v>128</v>
      </c>
      <c r="D31" s="40">
        <v>4.4000000000000004</v>
      </c>
      <c r="E31" s="40"/>
      <c r="F31" s="41"/>
      <c r="G31" s="42"/>
    </row>
    <row r="32" spans="1:7" ht="72.5">
      <c r="A32" s="38" t="s">
        <v>212</v>
      </c>
      <c r="B32" s="39" t="s">
        <v>142</v>
      </c>
      <c r="C32" s="40" t="s">
        <v>128</v>
      </c>
      <c r="D32" s="40">
        <v>83.5</v>
      </c>
      <c r="E32" s="40"/>
      <c r="F32" s="41"/>
      <c r="G32" s="42"/>
    </row>
    <row r="33" spans="1:7" ht="58">
      <c r="A33" s="38" t="s">
        <v>213</v>
      </c>
      <c r="B33" s="39" t="s">
        <v>143</v>
      </c>
      <c r="C33" s="40" t="s">
        <v>128</v>
      </c>
      <c r="D33" s="40">
        <v>78</v>
      </c>
      <c r="E33" s="40"/>
      <c r="F33" s="41"/>
      <c r="G33" s="42"/>
    </row>
    <row r="34" spans="1:7" ht="58">
      <c r="A34" s="38" t="s">
        <v>214</v>
      </c>
      <c r="B34" s="39" t="s">
        <v>144</v>
      </c>
      <c r="C34" s="40" t="s">
        <v>128</v>
      </c>
      <c r="D34" s="40">
        <v>2</v>
      </c>
      <c r="E34" s="40"/>
      <c r="F34" s="41"/>
      <c r="G34" s="42"/>
    </row>
    <row r="35" spans="1:7" ht="58">
      <c r="A35" s="38" t="s">
        <v>215</v>
      </c>
      <c r="B35" s="39" t="s">
        <v>145</v>
      </c>
      <c r="C35" s="40" t="s">
        <v>128</v>
      </c>
      <c r="D35" s="40">
        <v>55</v>
      </c>
      <c r="E35" s="40"/>
      <c r="F35" s="41"/>
      <c r="G35" s="42"/>
    </row>
    <row r="36" spans="1:7" ht="58">
      <c r="A36" s="38" t="s">
        <v>216</v>
      </c>
      <c r="B36" s="39" t="s">
        <v>146</v>
      </c>
      <c r="C36" s="40" t="s">
        <v>125</v>
      </c>
      <c r="D36" s="40">
        <f>[1]Sheet8!$B$24</f>
        <v>10.5</v>
      </c>
      <c r="E36" s="40"/>
      <c r="F36" s="41"/>
      <c r="G36" s="42"/>
    </row>
    <row r="37" spans="1:7" ht="58">
      <c r="A37" s="38" t="s">
        <v>217</v>
      </c>
      <c r="B37" s="39" t="s">
        <v>147</v>
      </c>
      <c r="C37" s="40" t="s">
        <v>125</v>
      </c>
      <c r="D37" s="40">
        <f>[1]Sheet8!$B$25</f>
        <v>25</v>
      </c>
      <c r="E37" s="40"/>
      <c r="F37" s="41"/>
      <c r="G37" s="42"/>
    </row>
    <row r="38" spans="1:7" ht="58">
      <c r="A38" s="38" t="s">
        <v>218</v>
      </c>
      <c r="B38" s="39" t="s">
        <v>148</v>
      </c>
      <c r="C38" s="40" t="s">
        <v>134</v>
      </c>
      <c r="D38" s="40">
        <v>1</v>
      </c>
      <c r="E38" s="40"/>
      <c r="F38" s="41"/>
      <c r="G38" s="42"/>
    </row>
    <row r="39" spans="1:7" ht="58">
      <c r="A39" s="38" t="s">
        <v>219</v>
      </c>
      <c r="B39" s="39" t="s">
        <v>149</v>
      </c>
      <c r="C39" s="40" t="s">
        <v>134</v>
      </c>
      <c r="D39" s="40">
        <v>2</v>
      </c>
      <c r="E39" s="40"/>
      <c r="F39" s="41"/>
      <c r="G39" s="42"/>
    </row>
    <row r="40" spans="1:7" ht="36" customHeight="1">
      <c r="A40" s="45"/>
      <c r="B40" s="109" t="s">
        <v>150</v>
      </c>
      <c r="C40" s="109"/>
      <c r="D40" s="46"/>
      <c r="E40" s="47"/>
      <c r="F40" s="48">
        <f>SUM(F8:F39)</f>
        <v>0</v>
      </c>
      <c r="G40" s="49"/>
    </row>
  </sheetData>
  <mergeCells count="11">
    <mergeCell ref="A1:G1"/>
    <mergeCell ref="A2:G2"/>
    <mergeCell ref="A3:G3"/>
    <mergeCell ref="A4:G4"/>
    <mergeCell ref="A5:B5"/>
    <mergeCell ref="G5:G6"/>
    <mergeCell ref="B40:C40"/>
    <mergeCell ref="C5:C6"/>
    <mergeCell ref="D5:D6"/>
    <mergeCell ref="E5:E6"/>
    <mergeCell ref="F5:F6"/>
  </mergeCells>
  <pageMargins left="0.7" right="0.7" top="0.75" bottom="0.75" header="0.3" footer="0.3"/>
  <pageSetup paperSize="9" scale="7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4"/>
  <sheetViews>
    <sheetView view="pageBreakPreview" topLeftCell="A2" zoomScale="115" zoomScaleNormal="100" workbookViewId="0">
      <selection activeCell="B8" sqref="B8"/>
    </sheetView>
  </sheetViews>
  <sheetFormatPr defaultColWidth="8.81640625" defaultRowHeight="14.5"/>
  <cols>
    <col min="1" max="1" width="5.1796875" style="13" customWidth="1"/>
    <col min="2" max="2" width="115.54296875" style="1" customWidth="1"/>
    <col min="3" max="3" width="8" style="14" customWidth="1"/>
    <col min="4" max="4" width="11.7265625" style="14" customWidth="1"/>
    <col min="5" max="5" width="15" style="14" customWidth="1"/>
    <col min="6" max="6" width="17" style="14" customWidth="1"/>
    <col min="7" max="7" width="25.7265625" style="15" customWidth="1"/>
    <col min="8" max="16384" width="8.81640625" style="1"/>
  </cols>
  <sheetData>
    <row r="1" spans="1:7" ht="29.25" customHeight="1">
      <c r="A1" s="121" t="s">
        <v>151</v>
      </c>
      <c r="B1" s="122"/>
      <c r="C1" s="122"/>
      <c r="D1" s="122"/>
      <c r="E1" s="122"/>
      <c r="F1" s="122"/>
      <c r="G1" s="123"/>
    </row>
    <row r="2" spans="1:7" ht="111" customHeight="1">
      <c r="A2" s="124" t="s">
        <v>152</v>
      </c>
      <c r="B2" s="125"/>
      <c r="C2" s="125"/>
      <c r="D2" s="125"/>
      <c r="E2" s="125"/>
      <c r="F2" s="125"/>
      <c r="G2" s="126"/>
    </row>
    <row r="3" spans="1:7" ht="17.25" customHeight="1">
      <c r="A3" s="127" t="s">
        <v>153</v>
      </c>
      <c r="B3" s="130" t="s">
        <v>2</v>
      </c>
      <c r="C3" s="132" t="s">
        <v>3</v>
      </c>
      <c r="D3" s="132" t="s">
        <v>154</v>
      </c>
      <c r="E3" s="132" t="s">
        <v>82</v>
      </c>
      <c r="F3" s="132" t="s">
        <v>155</v>
      </c>
      <c r="G3" s="135" t="s">
        <v>84</v>
      </c>
    </row>
    <row r="4" spans="1:7" ht="6" customHeight="1">
      <c r="A4" s="128"/>
      <c r="B4" s="131"/>
      <c r="C4" s="133"/>
      <c r="D4" s="133"/>
      <c r="E4" s="133"/>
      <c r="F4" s="133"/>
      <c r="G4" s="136"/>
    </row>
    <row r="5" spans="1:7" ht="16.5" customHeight="1">
      <c r="A5" s="129"/>
      <c r="B5" s="16" t="s">
        <v>156</v>
      </c>
      <c r="C5" s="134"/>
      <c r="D5" s="134"/>
      <c r="E5" s="134"/>
      <c r="F5" s="134"/>
      <c r="G5" s="137"/>
    </row>
    <row r="6" spans="1:7" ht="15" customHeight="1">
      <c r="A6" s="17" t="s">
        <v>157</v>
      </c>
      <c r="B6" s="18" t="s">
        <v>158</v>
      </c>
      <c r="C6" s="27" t="s">
        <v>100</v>
      </c>
      <c r="D6" s="28">
        <v>80.685000000000002</v>
      </c>
      <c r="E6" s="29">
        <v>2000</v>
      </c>
      <c r="F6" s="29">
        <f>E6*D6</f>
        <v>161370</v>
      </c>
      <c r="G6" s="22"/>
    </row>
    <row r="7" spans="1:7" ht="62">
      <c r="A7" s="17" t="s">
        <v>159</v>
      </c>
      <c r="B7" s="18" t="s">
        <v>160</v>
      </c>
      <c r="C7" s="27" t="s">
        <v>91</v>
      </c>
      <c r="D7" s="30">
        <v>2.2000000000000002</v>
      </c>
      <c r="E7" s="29">
        <v>4000</v>
      </c>
      <c r="F7" s="29">
        <f t="shared" ref="F7:F12" si="0">E7*D7</f>
        <v>8800</v>
      </c>
      <c r="G7" s="22"/>
    </row>
    <row r="8" spans="1:7" ht="60" customHeight="1">
      <c r="A8" s="17" t="s">
        <v>161</v>
      </c>
      <c r="B8" s="18" t="s">
        <v>162</v>
      </c>
      <c r="C8" s="27" t="s">
        <v>103</v>
      </c>
      <c r="D8" s="28">
        <v>13.86</v>
      </c>
      <c r="E8" s="29" t="e">
        <f>'Priority 1 ( Renovation)'!#REF!</f>
        <v>#REF!</v>
      </c>
      <c r="F8" s="29" t="e">
        <f t="shared" si="0"/>
        <v>#REF!</v>
      </c>
      <c r="G8" s="22"/>
    </row>
    <row r="9" spans="1:7" ht="62">
      <c r="A9" s="17" t="s">
        <v>163</v>
      </c>
      <c r="B9" s="23" t="s">
        <v>164</v>
      </c>
      <c r="C9" s="27" t="s">
        <v>103</v>
      </c>
      <c r="D9" s="31">
        <v>6</v>
      </c>
      <c r="E9" s="29">
        <v>1200</v>
      </c>
      <c r="F9" s="29">
        <f t="shared" si="0"/>
        <v>7200</v>
      </c>
      <c r="G9" s="22"/>
    </row>
    <row r="10" spans="1:7" ht="62">
      <c r="A10" s="17" t="s">
        <v>165</v>
      </c>
      <c r="B10" s="23" t="s">
        <v>166</v>
      </c>
      <c r="C10" s="27" t="s">
        <v>103</v>
      </c>
      <c r="D10" s="28">
        <v>1.5</v>
      </c>
      <c r="E10" s="29">
        <v>1200</v>
      </c>
      <c r="F10" s="29">
        <f t="shared" si="0"/>
        <v>1800</v>
      </c>
      <c r="G10" s="22"/>
    </row>
    <row r="11" spans="1:7" ht="62">
      <c r="A11" s="17" t="s">
        <v>167</v>
      </c>
      <c r="B11" s="23" t="s">
        <v>168</v>
      </c>
      <c r="C11" s="27" t="s">
        <v>103</v>
      </c>
      <c r="D11" s="28">
        <v>237.624</v>
      </c>
      <c r="E11" s="29">
        <f>'Priority 1 ( Renovation)'!E14</f>
        <v>0</v>
      </c>
      <c r="F11" s="29">
        <f t="shared" si="0"/>
        <v>0</v>
      </c>
      <c r="G11" s="22"/>
    </row>
    <row r="12" spans="1:7" ht="62">
      <c r="A12" s="17" t="s">
        <v>169</v>
      </c>
      <c r="B12" s="23" t="s">
        <v>170</v>
      </c>
      <c r="C12" s="27" t="s">
        <v>103</v>
      </c>
      <c r="D12" s="28">
        <v>13.5</v>
      </c>
      <c r="E12" s="29">
        <v>200</v>
      </c>
      <c r="F12" s="29">
        <f t="shared" si="0"/>
        <v>2700</v>
      </c>
      <c r="G12" s="22"/>
    </row>
    <row r="13" spans="1:7" ht="24" customHeight="1">
      <c r="A13" s="17"/>
      <c r="B13" s="24" t="s">
        <v>171</v>
      </c>
      <c r="C13" s="19"/>
      <c r="D13" s="20"/>
      <c r="E13" s="21"/>
      <c r="F13" s="32" t="e">
        <f>SUM(F6:F12)</f>
        <v>#REF!</v>
      </c>
      <c r="G13" s="22"/>
    </row>
    <row r="14" spans="1:7">
      <c r="F14" s="26"/>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2"/>
  <sheetViews>
    <sheetView view="pageBreakPreview" zoomScale="130" zoomScaleNormal="100" workbookViewId="0">
      <selection activeCell="C7" sqref="C7"/>
    </sheetView>
  </sheetViews>
  <sheetFormatPr defaultColWidth="8.81640625" defaultRowHeight="14.5"/>
  <cols>
    <col min="1" max="1" width="5.1796875" style="13" customWidth="1"/>
    <col min="2" max="2" width="87.7265625" style="1" customWidth="1"/>
    <col min="3" max="3" width="8" style="14" customWidth="1"/>
    <col min="4" max="4" width="11.7265625" style="14" customWidth="1"/>
    <col min="5" max="5" width="15" style="14" customWidth="1"/>
    <col min="6" max="6" width="17" style="14" customWidth="1"/>
    <col min="7" max="7" width="25.7265625" style="15" customWidth="1"/>
    <col min="8" max="16384" width="8.81640625" style="1"/>
  </cols>
  <sheetData>
    <row r="1" spans="1:7" ht="29.25" customHeight="1">
      <c r="A1" s="121" t="s">
        <v>151</v>
      </c>
      <c r="B1" s="122"/>
      <c r="C1" s="122"/>
      <c r="D1" s="122"/>
      <c r="E1" s="122"/>
      <c r="F1" s="122"/>
      <c r="G1" s="123"/>
    </row>
    <row r="2" spans="1:7" ht="111" customHeight="1">
      <c r="A2" s="124" t="s">
        <v>152</v>
      </c>
      <c r="B2" s="125"/>
      <c r="C2" s="125"/>
      <c r="D2" s="125"/>
      <c r="E2" s="125"/>
      <c r="F2" s="125"/>
      <c r="G2" s="126"/>
    </row>
    <row r="3" spans="1:7" ht="17.25" customHeight="1">
      <c r="A3" s="127" t="s">
        <v>153</v>
      </c>
      <c r="B3" s="130" t="s">
        <v>2</v>
      </c>
      <c r="C3" s="132" t="s">
        <v>3</v>
      </c>
      <c r="D3" s="132" t="s">
        <v>154</v>
      </c>
      <c r="E3" s="132" t="s">
        <v>82</v>
      </c>
      <c r="F3" s="132" t="s">
        <v>155</v>
      </c>
      <c r="G3" s="135" t="s">
        <v>84</v>
      </c>
    </row>
    <row r="4" spans="1:7" ht="6" customHeight="1">
      <c r="A4" s="128"/>
      <c r="B4" s="131"/>
      <c r="C4" s="133"/>
      <c r="D4" s="133"/>
      <c r="E4" s="133"/>
      <c r="F4" s="133"/>
      <c r="G4" s="136"/>
    </row>
    <row r="5" spans="1:7" ht="16.5" customHeight="1">
      <c r="A5" s="129"/>
      <c r="B5" s="16" t="s">
        <v>172</v>
      </c>
      <c r="C5" s="134"/>
      <c r="D5" s="134"/>
      <c r="E5" s="134"/>
      <c r="F5" s="134"/>
      <c r="G5" s="137"/>
    </row>
    <row r="6" spans="1:7" ht="113.25" customHeight="1">
      <c r="A6" s="17" t="s">
        <v>48</v>
      </c>
      <c r="B6" s="18"/>
      <c r="C6" s="19"/>
      <c r="D6" s="20"/>
      <c r="E6" s="21"/>
      <c r="F6" s="21">
        <f>E6*D6</f>
        <v>0</v>
      </c>
      <c r="G6" s="22"/>
    </row>
    <row r="7" spans="1:7" ht="15.5">
      <c r="A7" s="17" t="s">
        <v>49</v>
      </c>
      <c r="B7" s="18"/>
      <c r="C7" s="19"/>
      <c r="D7" s="20"/>
      <c r="E7" s="21"/>
      <c r="F7" s="21">
        <f>E7*D7</f>
        <v>0</v>
      </c>
      <c r="G7" s="22"/>
    </row>
    <row r="8" spans="1:7" ht="79.5" customHeight="1">
      <c r="A8" s="17" t="s">
        <v>173</v>
      </c>
      <c r="B8" s="18"/>
      <c r="C8" s="19"/>
      <c r="D8" s="20"/>
      <c r="E8" s="21"/>
      <c r="F8" s="21">
        <f>E8*D8</f>
        <v>0</v>
      </c>
      <c r="G8" s="22"/>
    </row>
    <row r="9" spans="1:7" ht="87.75" customHeight="1">
      <c r="A9" s="17" t="s">
        <v>174</v>
      </c>
      <c r="B9" s="23"/>
      <c r="C9" s="19"/>
      <c r="D9" s="20"/>
      <c r="E9" s="21"/>
      <c r="F9" s="21">
        <f>E9*D9</f>
        <v>0</v>
      </c>
      <c r="G9" s="22"/>
    </row>
    <row r="10" spans="1:7" ht="87.75" customHeight="1">
      <c r="A10" s="17" t="s">
        <v>175</v>
      </c>
      <c r="B10" s="23"/>
      <c r="C10" s="19"/>
      <c r="D10" s="20"/>
      <c r="E10" s="21"/>
      <c r="F10" s="21">
        <f>E10*D10</f>
        <v>0</v>
      </c>
      <c r="G10" s="22"/>
    </row>
    <row r="11" spans="1:7" ht="24" customHeight="1">
      <c r="A11" s="17"/>
      <c r="B11" s="24" t="s">
        <v>176</v>
      </c>
      <c r="C11" s="19"/>
      <c r="D11" s="20"/>
      <c r="E11" s="21"/>
      <c r="F11" s="25">
        <f>SUM(F6:F10)</f>
        <v>0</v>
      </c>
      <c r="G11" s="22"/>
    </row>
    <row r="12" spans="1:7">
      <c r="F12" s="26"/>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71" fitToHeight="0" orientation="landscape" r:id="rId1"/>
  <colBreaks count="1" manualBreakCount="1">
    <brk id="1" max="1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A34E2047-8CE3-4F34-BF7F-BCE0D46E4342}"/>
</file>

<file path=customXml/itemProps2.xml><?xml version="1.0" encoding="utf-8"?>
<ds:datastoreItem xmlns:ds="http://schemas.openxmlformats.org/officeDocument/2006/customXml" ds:itemID="{937E7C08-BAD1-4222-8083-E814839BDE28}"/>
</file>

<file path=customXml/itemProps3.xml><?xml version="1.0" encoding="utf-8"?>
<ds:datastoreItem xmlns:ds="http://schemas.openxmlformats.org/officeDocument/2006/customXml" ds:itemID="{A1D186D6-EA6D-44C6-B6D9-D3ED047EB30F}"/>
</file>

<file path=customXml/itemProps4.xml><?xml version="1.0" encoding="utf-8"?>
<ds:datastoreItem xmlns:ds="http://schemas.openxmlformats.org/officeDocument/2006/customXml" ds:itemID="{E4990828-7B84-4EAF-9549-31DF54F12127}"/>
</file>

<file path=customXml/itemProps5.xml><?xml version="1.0" encoding="utf-8"?>
<ds:datastoreItem xmlns:ds="http://schemas.openxmlformats.org/officeDocument/2006/customXml" ds:itemID="{BDA02CF6-A937-48EC-918A-2C6E019E1AD5}"/>
</file>

<file path=customXml/itemProps6.xml><?xml version="1.0" encoding="utf-8"?>
<ds:datastoreItem xmlns:ds="http://schemas.openxmlformats.org/officeDocument/2006/customXml" ds:itemID="{7183F845-A017-4492-B41A-A979A4F925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Measurements</vt:lpstr>
      <vt:lpstr>Summary</vt:lpstr>
      <vt:lpstr>Priority 1 ( Renovation)</vt:lpstr>
      <vt:lpstr>Priority 3(5 seats latrine)1</vt:lpstr>
      <vt:lpstr> B. Latrine renovation</vt:lpstr>
      <vt:lpstr>D. new latrine IDS</vt:lpstr>
      <vt:lpstr>'Priority 1 ( Renovation)'!Print_Area</vt:lpstr>
      <vt:lpstr>Summary!Print_Area</vt:lpstr>
      <vt:lpstr>' B. Latrine renovation'!Print_Titles</vt:lpstr>
      <vt:lpstr>'Priority 1 ( Renovation)'!Print_Titles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2024-03-18T06:02:10Z</cp:lastPrinted>
  <dcterms:created xsi:type="dcterms:W3CDTF">2023-12-05T10:33:00Z</dcterms:created>
  <dcterms:modified xsi:type="dcterms:W3CDTF">2024-08-24T12:51:53Z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64DF3B80C2BD469CB869D24AFD17D94F_12</vt:lpwstr>
  </property>
  <property fmtid="{D5CDD505-2E9C-101B-9397-08002B2CF9AE}" pid="3" name="KSOProductBuildVer">
    <vt:lpwstr>2052-12.1.0.16388</vt:lpwstr>
  </property>
  <property fmtid="{D5CDD505-2E9C-101B-9397-08002B2CF9AE}" pid="4" name="ContentTypeId">
    <vt:lpwstr>0x0101009BA85F8052A6DA4FA3E31FF9F74C69700035B2D9EE7372E34AB024084F45C0E42C</vt:lpwstr>
  </property>
</Properties>
</file>