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C:\3 JICA SCHOOLS\01 Badakhshan\2024NR17-BDSHN-112200014-Abu Talha High school\"/>
    </mc:Choice>
  </mc:AlternateContent>
  <xr:revisionPtr revIDLastSave="0" documentId="13_ncr:1_{936E888A-4718-4116-961E-3FAEA680CDC8}" xr6:coauthVersionLast="47" xr6:coauthVersionMax="47" xr10:uidLastSave="{00000000-0000-0000-0000-000000000000}"/>
  <bookViews>
    <workbookView xWindow="39435" yWindow="480" windowWidth="26265" windowHeight="20025" tabRatio="661" firstSheet="1" activeTab="1" xr2:uid="{00000000-000D-0000-FFFF-FFFF00000000}"/>
  </bookViews>
  <sheets>
    <sheet name="Measurements" sheetId="1" state="hidden" r:id="rId1"/>
    <sheet name="Summary" sheetId="4" r:id="rId2"/>
    <sheet name="A. Construction of boundary wal" sheetId="10" r:id="rId3"/>
  </sheets>
  <definedNames>
    <definedName name="_xlnm.Print_Area" localSheetId="2">'A. Construction of boundary wal'!$A$1:$G$25</definedName>
    <definedName name="_xlnm.Print_Area" localSheetId="1">Summary!$A$1:$C$5</definedName>
    <definedName name="_xlnm.Print_Titles" localSheetId="2">'A. Construction of boundary wal'!$1:$7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1" i="10" l="1"/>
  <c r="F14" i="10" l="1"/>
  <c r="F24" i="10" l="1"/>
  <c r="F25" i="10" l="1"/>
  <c r="C4" i="4" s="1"/>
  <c r="F133" i="1" l="1"/>
  <c r="I133" i="1" s="1"/>
  <c r="I134" i="1" s="1"/>
  <c r="I78" i="1"/>
  <c r="I77" i="1"/>
  <c r="F63" i="1"/>
  <c r="I63" i="1" s="1"/>
  <c r="F62" i="1"/>
  <c r="I62" i="1" s="1"/>
  <c r="F61" i="1"/>
  <c r="I61" i="1"/>
  <c r="F60" i="1"/>
  <c r="I60" i="1"/>
  <c r="F59" i="1"/>
  <c r="I59" i="1"/>
  <c r="F58" i="1"/>
  <c r="I58" i="1" s="1"/>
  <c r="F57" i="1"/>
  <c r="I57" i="1" s="1"/>
  <c r="F56" i="1"/>
  <c r="I56" i="1" s="1"/>
  <c r="F55" i="1"/>
  <c r="I55" i="1" s="1"/>
  <c r="F54" i="1"/>
  <c r="I54" i="1"/>
  <c r="I79" i="1"/>
  <c r="I76" i="1"/>
  <c r="I75" i="1"/>
  <c r="I74" i="1"/>
  <c r="I73" i="1"/>
  <c r="I72" i="1"/>
  <c r="I71" i="1"/>
  <c r="I70" i="1"/>
  <c r="I69" i="1"/>
  <c r="I68" i="1"/>
  <c r="I67" i="1"/>
  <c r="I66" i="1"/>
  <c r="I65" i="1"/>
  <c r="I80" i="1" s="1"/>
  <c r="I51" i="1"/>
  <c r="I45" i="1"/>
  <c r="I44" i="1"/>
  <c r="I50" i="1"/>
  <c r="I49" i="1"/>
  <c r="I48" i="1"/>
  <c r="I47" i="1"/>
  <c r="I46" i="1"/>
  <c r="I43" i="1"/>
  <c r="I42" i="1"/>
  <c r="I41" i="1"/>
  <c r="I40" i="1"/>
  <c r="I39" i="1"/>
  <c r="I130" i="1"/>
  <c r="I131" i="1" s="1"/>
  <c r="I129" i="1"/>
  <c r="I126" i="1"/>
  <c r="I127" i="1"/>
  <c r="H24" i="1"/>
  <c r="I24" i="1" s="1"/>
  <c r="M18" i="1"/>
  <c r="I23" i="1"/>
  <c r="I22" i="1"/>
  <c r="I21" i="1"/>
  <c r="I20" i="1"/>
  <c r="F19" i="1"/>
  <c r="I19" i="1"/>
  <c r="F18" i="1"/>
  <c r="I18" i="1" s="1"/>
  <c r="I17" i="1"/>
  <c r="F120" i="1"/>
  <c r="I120" i="1" s="1"/>
  <c r="I121" i="1" s="1"/>
  <c r="F123" i="1"/>
  <c r="I123" i="1"/>
  <c r="I124" i="1" s="1"/>
  <c r="F117" i="1"/>
  <c r="I117" i="1" s="1"/>
  <c r="I108" i="1"/>
  <c r="I109" i="1"/>
  <c r="I110" i="1"/>
  <c r="I107" i="1"/>
  <c r="F116" i="1"/>
  <c r="I116" i="1" s="1"/>
  <c r="F115" i="1"/>
  <c r="I115" i="1"/>
  <c r="F114" i="1"/>
  <c r="I114" i="1" s="1"/>
  <c r="F113" i="1"/>
  <c r="I113" i="1"/>
  <c r="F104" i="1"/>
  <c r="I104" i="1" s="1"/>
  <c r="I105" i="1" s="1"/>
  <c r="I92" i="1"/>
  <c r="I93" i="1"/>
  <c r="I94" i="1"/>
  <c r="I95" i="1"/>
  <c r="I96" i="1"/>
  <c r="I97" i="1"/>
  <c r="I98" i="1"/>
  <c r="I99" i="1"/>
  <c r="I100" i="1"/>
  <c r="I101" i="1"/>
  <c r="I91" i="1"/>
  <c r="I86" i="1"/>
  <c r="I87" i="1"/>
  <c r="I88" i="1"/>
  <c r="I85" i="1"/>
  <c r="I89" i="1" s="1"/>
  <c r="I82" i="1"/>
  <c r="I83" i="1" s="1"/>
  <c r="I28" i="1"/>
  <c r="I29" i="1"/>
  <c r="I32" i="1"/>
  <c r="I33" i="1"/>
  <c r="I34" i="1"/>
  <c r="I35" i="1"/>
  <c r="I37" i="1"/>
  <c r="F36" i="1"/>
  <c r="I36" i="1" s="1"/>
  <c r="F31" i="1"/>
  <c r="I31" i="1"/>
  <c r="F30" i="1"/>
  <c r="I30" i="1" s="1"/>
  <c r="F27" i="1"/>
  <c r="I27" i="1"/>
  <c r="I13" i="1"/>
  <c r="I9" i="1"/>
  <c r="I10" i="1"/>
  <c r="I11" i="1"/>
  <c r="I12" i="1"/>
  <c r="I6" i="1"/>
  <c r="F8" i="1"/>
  <c r="I8" i="1"/>
  <c r="F7" i="1"/>
  <c r="I7" i="1" s="1"/>
  <c r="I14" i="1" s="1"/>
  <c r="I4" i="1"/>
  <c r="I111" i="1" l="1"/>
  <c r="I52" i="1"/>
  <c r="I25" i="1"/>
  <c r="I38" i="1"/>
  <c r="I102" i="1"/>
  <c r="I118" i="1"/>
  <c r="I64" i="1"/>
  <c r="C5" i="4"/>
</calcChain>
</file>

<file path=xl/sharedStrings.xml><?xml version="1.0" encoding="utf-8"?>
<sst xmlns="http://schemas.openxmlformats.org/spreadsheetml/2006/main" count="321" uniqueCount="131">
  <si>
    <t>No</t>
  </si>
  <si>
    <t>Activity</t>
  </si>
  <si>
    <t>Description</t>
  </si>
  <si>
    <t>Unit</t>
  </si>
  <si>
    <t>Length</t>
  </si>
  <si>
    <t>Width</t>
  </si>
  <si>
    <t>Depth</t>
  </si>
  <si>
    <t>Total</t>
  </si>
  <si>
    <t>Remarks</t>
  </si>
  <si>
    <t>Site prepration</t>
  </si>
  <si>
    <t>Construction Area</t>
  </si>
  <si>
    <t>Lump Sum</t>
  </si>
  <si>
    <t>Exterior plaster Repairing</t>
  </si>
  <si>
    <t>Interior Plaster Repairing</t>
  </si>
  <si>
    <t>Windows</t>
  </si>
  <si>
    <t>Doors</t>
  </si>
  <si>
    <t>Floor</t>
  </si>
  <si>
    <t>Roof Repairing</t>
  </si>
  <si>
    <t>Toilets Tiles</t>
  </si>
  <si>
    <t>Toilets wall Tiles</t>
  </si>
  <si>
    <t>Exterior Plaster</t>
  </si>
  <si>
    <r>
      <t>m</t>
    </r>
    <r>
      <rPr>
        <vertAlign val="superscript"/>
        <sz val="11"/>
        <color theme="1"/>
        <rFont val="Calibri Light"/>
        <family val="2"/>
      </rPr>
      <t>2</t>
    </r>
  </si>
  <si>
    <t>Axis A</t>
  </si>
  <si>
    <t>Axis C</t>
  </si>
  <si>
    <t>Axis D</t>
  </si>
  <si>
    <t>Axis F</t>
  </si>
  <si>
    <t>Axis 1,7</t>
  </si>
  <si>
    <t>Axis 3,5</t>
  </si>
  <si>
    <t>Parapet</t>
  </si>
  <si>
    <t>Entity A</t>
  </si>
  <si>
    <t>Entity N</t>
  </si>
  <si>
    <t>Entity M</t>
  </si>
  <si>
    <t>Interior Plaster for walls</t>
  </si>
  <si>
    <t>Entity L</t>
  </si>
  <si>
    <t>Entity H</t>
  </si>
  <si>
    <t>Entity K</t>
  </si>
  <si>
    <t>Entity I</t>
  </si>
  <si>
    <t>Entity F</t>
  </si>
  <si>
    <t>Entity F'</t>
  </si>
  <si>
    <t>Entity B</t>
  </si>
  <si>
    <t>Entity D</t>
  </si>
  <si>
    <t>Windows Adjustment</t>
  </si>
  <si>
    <t>Installation of Doors</t>
  </si>
  <si>
    <t>D1</t>
  </si>
  <si>
    <t>D2</t>
  </si>
  <si>
    <t>Dw1</t>
  </si>
  <si>
    <t>Dw2</t>
  </si>
  <si>
    <t>Floor tiles</t>
  </si>
  <si>
    <t>Roof</t>
  </si>
  <si>
    <t>Toilet Floor</t>
  </si>
  <si>
    <t>Toilet C</t>
  </si>
  <si>
    <t>Toilet O</t>
  </si>
  <si>
    <t>Tolet G</t>
  </si>
  <si>
    <t>Toilet J</t>
  </si>
  <si>
    <t xml:space="preserve">Toilet Walls </t>
  </si>
  <si>
    <t>kitchen</t>
  </si>
  <si>
    <t>Kitchen Cup Boards</t>
  </si>
  <si>
    <t xml:space="preserve">Kitchen </t>
  </si>
  <si>
    <t>Cup Boards</t>
  </si>
  <si>
    <t>Kitchen Desk</t>
  </si>
  <si>
    <t>Desk</t>
  </si>
  <si>
    <t>Unit price (AFN)</t>
  </si>
  <si>
    <t>Remark</t>
  </si>
  <si>
    <t>Job</t>
  </si>
  <si>
    <t>Exterior Painting</t>
  </si>
  <si>
    <t>Pointing Paint</t>
  </si>
  <si>
    <t>wall</t>
  </si>
  <si>
    <t>paint</t>
  </si>
  <si>
    <t>PVC Doors</t>
  </si>
  <si>
    <t>Entity G</t>
  </si>
  <si>
    <t>Entity J</t>
  </si>
  <si>
    <t>Interior Plaster for ceilling</t>
  </si>
  <si>
    <t>Entity C</t>
  </si>
  <si>
    <t>Interior Painting</t>
  </si>
  <si>
    <t>Interior paint for walls</t>
  </si>
  <si>
    <t>Interior paint for ceilling</t>
  </si>
  <si>
    <t>Entity f</t>
  </si>
  <si>
    <t>Lm</t>
  </si>
  <si>
    <t>Skirt Wall</t>
  </si>
  <si>
    <t>A. Civil Works:</t>
  </si>
  <si>
    <t>Items (Bill)</t>
  </si>
  <si>
    <t>Cost (AFN)</t>
  </si>
  <si>
    <t>`</t>
  </si>
  <si>
    <t xml:space="preserve">Grand total amount in AFN </t>
  </si>
  <si>
    <t>S.N</t>
  </si>
  <si>
    <t>The cost for all items in this BOQ, in general, includes deploying any machinery, and manpower, and carrying out any relocations/ removal/ salvage/ disposal /reinstating tasks. The costs of checking and testing for all items and materials that need to be used should be included in the relevant unit cost of related items. However, particular issues with the costs of items are mentioned under each section in this BOQ. Details of work method &amp; and equipment/machinery for different types of work shall be brought to the attention of the Engineer to get approval of the Engineer before commencing the jobs. Read all project documents before pricing the job. Changes in market prices during the project period for any item are the responsibility of the Contractor without any extra payment. For all the finishing, electrical accessories, structural items &amp; and materials, mechanical accessories/equipment, plumbing-related materials/items, and other equipment that are mentioned in this BoQ and going to be used, samples, product data from manufacturers/companies, certificates should be submitted to Client in charge Engineer and get their approvals from in charge engineer before start the activity or use the materials and accessories in the project. The contractor has to produce the manufacturer approval certificate of the production country for all the major construction materials and the ISO certificate. The contractor must provide samples, mockups, and catalogs for testing/inspection and approval by the site engineer, The Contractor will bear the cost for samples, including any laboratory tests, both inside and outside the country, as required. The contractor must provide PPE for all laborers, personnel, engineers, and possible visitors to the site.</t>
  </si>
  <si>
    <t>Donor Metal Sign Board 120x80cm as per design and drawings</t>
  </si>
  <si>
    <t>Pic</t>
  </si>
  <si>
    <t>The following text outlines important guidelines that must be followed during the project. It is important to clarify that the total cost of all items listed in this BOQ includes the deployment of machinery and manpower, as well as any relocation, removal, salvage, or reinstatement tasks. It is also important to note that the cost of checks and testing for items and materials to be used must be included in the relevant unit cost of related items. However, specific issues with the costs of items are mentioned under each section in this BOQ. Before commencing any job, details of work methods and equipment/machinery for different types of work must be brought to the attention of the Engineer for approval. Furthermore, it is important to read all project documents before pricing the job. Any changes in market prices during the project period for any item are the contractor's responsibility without any extra payment. To ensure quality and safety, all finishing, electrical accessories, structural items and materials, mechanical accessories/equipment, plumbing-related materials/items, and other equipment mentioned in this BOQ and going to be used must be approved by the Client in charge Engineer before starting the activity or using the materials and accessories in the project. The approval process involves submitting samples, product data from manufacturers/companies, and certificates. The contractor must also provide the manufacturer approval certificate of the production country for all major construction materials and the ISO certificate. Samples, mockups, and catalogs for testing/inspection and approval by the site engineer must be provided by the contractor. The Contractor will bear the cost for samples, including any laboratory tests, both inside and outside the country, as required. Finally, the contractor must provide Personal Protective Equipment (PPE) for all laborers, personnel, engineers, and visitors to the site to ensure their safety during the project</t>
  </si>
  <si>
    <t>Quantity</t>
  </si>
  <si>
    <t>Total cast (AFN)</t>
  </si>
  <si>
    <t>Total of C1. Civil Works:</t>
  </si>
  <si>
    <t>A1</t>
  </si>
  <si>
    <t>A2</t>
  </si>
  <si>
    <t>A3</t>
  </si>
  <si>
    <t>A4</t>
  </si>
  <si>
    <t>A5</t>
  </si>
  <si>
    <t>A6</t>
  </si>
  <si>
    <t>A7</t>
  </si>
  <si>
    <t>A8</t>
  </si>
  <si>
    <t>A9</t>
  </si>
  <si>
    <t>A10</t>
  </si>
  <si>
    <t>A11</t>
  </si>
  <si>
    <t>A12</t>
  </si>
  <si>
    <r>
      <t xml:space="preserve"> </t>
    </r>
    <r>
      <rPr>
        <b/>
        <u/>
        <sz val="12"/>
        <rFont val="Calibri Light"/>
        <family val="2"/>
        <scheme val="major"/>
      </rPr>
      <t xml:space="preserve">Excavation of foundation in Grad 3 land  </t>
    </r>
    <r>
      <rPr>
        <sz val="12"/>
        <rFont val="Calibri Light"/>
        <family val="2"/>
        <scheme val="major"/>
      </rPr>
      <t xml:space="preserve">
Prepare all materials, equipment, and manpower for excaation of foundation in type 3 land with all related activities to complete the job as per drawing and instruction of the in-charge engineer all waste materials and debris are to be transported to the approved damp site. All tasks for this item are to be under the full approval of the charge engineer </t>
    </r>
  </si>
  <si>
    <r>
      <t>M</t>
    </r>
    <r>
      <rPr>
        <vertAlign val="superscript"/>
        <sz val="12"/>
        <rFont val="Calibri Light"/>
        <family val="2"/>
        <scheme val="major"/>
      </rPr>
      <t>3</t>
    </r>
  </si>
  <si>
    <r>
      <rPr>
        <b/>
        <u/>
        <sz val="12"/>
        <rFont val="Calibri Light"/>
        <family val="2"/>
        <scheme val="major"/>
      </rPr>
      <t>Stone Masonry of foundation &amp; Supper stone masonry with 1:4 mortar</t>
    </r>
    <r>
      <rPr>
        <sz val="12"/>
        <rFont val="Calibri Light"/>
        <family val="2"/>
        <scheme val="major"/>
      </rPr>
      <t xml:space="preserve">
Prepare all materials, equipment, and manpower for stone masonry work in foundation and top of the foundtion with cement ratio 1:5 with all related activities to complete the job as per drawing and instruction of the in-charge engineer all waste materials and debris are to be transported to the approved damp site. All tasks for this item are to be under the full approval of the charge engineer </t>
    </r>
  </si>
  <si>
    <r>
      <rPr>
        <b/>
        <u/>
        <sz val="12"/>
        <rFont val="Calibri Light"/>
        <family val="2"/>
        <scheme val="major"/>
      </rPr>
      <t>PCC 15MPA for top of the boundary wall and sidewall:</t>
    </r>
    <r>
      <rPr>
        <sz val="12"/>
        <rFont val="Calibri Light"/>
        <family val="2"/>
        <scheme val="major"/>
      </rPr>
      <t xml:space="preserve"> 
Prepare all materials, equipment, and manpower for casting 15 MPA PCC for top of the boundary wall with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 </t>
    </r>
  </si>
  <si>
    <r>
      <rPr>
        <b/>
        <u/>
        <sz val="12"/>
        <rFont val="Calibri Light"/>
        <family val="2"/>
        <scheme val="major"/>
      </rPr>
      <t xml:space="preserve">Pointing work with 1:3 mortar (cement and sand) </t>
    </r>
    <r>
      <rPr>
        <sz val="12"/>
        <rFont val="Calibri Light"/>
        <family val="2"/>
        <scheme val="major"/>
      </rPr>
      <t xml:space="preserve">
Prepare all materials, equipment, and manpower for pointing 1:3 with 4cm deep point including curing, best surfacing preparation with all related activities to complete the job as per drawing and instruction of the in-charge engineer all waste materials and debris are to be transported to the approved damp site. All tasks for this item are to be under the full approval of the charge engineer                                            </t>
    </r>
  </si>
  <si>
    <t>Sqm</t>
  </si>
  <si>
    <t xml:space="preserve">Sub.total </t>
  </si>
  <si>
    <t>Gates and Pillars BoQ</t>
  </si>
  <si>
    <r>
      <rPr>
        <b/>
        <u/>
        <sz val="12"/>
        <rFont val="Calibri Light"/>
        <family val="2"/>
        <scheme val="major"/>
      </rPr>
      <t xml:space="preserve"> Excavation of foundation in Grad 3 land</t>
    </r>
    <r>
      <rPr>
        <sz val="12"/>
        <rFont val="Calibri Light"/>
        <family val="2"/>
        <scheme val="major"/>
      </rPr>
      <t xml:space="preserve">  
Prepare all materials, equipment, and manpower for excaation of foundation in type 3 land with all related activities to complete the job as per drawing and instruction of the in-charge engineer all waste materials and debris are to be transported to the approved damp site. All tasks for this item are to be under the full approval of the charge engineer </t>
    </r>
  </si>
  <si>
    <r>
      <rPr>
        <b/>
        <u/>
        <sz val="12"/>
        <rFont val="Calibri Light"/>
        <family val="2"/>
        <scheme val="major"/>
      </rPr>
      <t xml:space="preserve">RCC 20MPA column for gates ration 1:1.5:3 </t>
    </r>
    <r>
      <rPr>
        <sz val="12"/>
        <rFont val="Calibri Light"/>
        <family val="2"/>
        <scheme val="major"/>
      </rPr>
      <t xml:space="preserve">
 Prepare all materials, equipment, and manpower for casting 20 MPA PCC for column including steel bending work, curing,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 </t>
    </r>
  </si>
  <si>
    <r>
      <rPr>
        <b/>
        <u/>
        <sz val="12"/>
        <rFont val="Calibri Light"/>
        <family val="2"/>
        <scheme val="major"/>
      </rPr>
      <t>Prepare of steel doors one way and two way with all necessary requirements</t>
    </r>
    <r>
      <rPr>
        <sz val="12"/>
        <rFont val="Calibri Light"/>
        <family val="2"/>
        <scheme val="major"/>
      </rPr>
      <t xml:space="preserve">  
 Prepare all materials, equipment, and manpower for steel gate  with all related activities to complete the job as per drawing and instruction of the in-charge engineer all waste materials and debris are to be transported to the approved damp site. All tasks for this item are to be under the full approval of the charge engineer                                          </t>
    </r>
  </si>
  <si>
    <r>
      <rPr>
        <b/>
        <u/>
        <sz val="12"/>
        <rFont val="Calibri Light"/>
        <family val="2"/>
        <scheme val="major"/>
      </rPr>
      <t>Plastering of work 1:4 cement and sand for gets column sides</t>
    </r>
    <r>
      <rPr>
        <sz val="12"/>
        <rFont val="Calibri Light"/>
        <family val="2"/>
        <scheme val="major"/>
      </rPr>
      <t xml:space="preserve">
 Prepare all materials, equipment, and manpower for plastering 1:4 with 2cm thickness including curing, best surfacing preparation with all related activities to complete the job as per drawing and instruction of the in-charge engineer all waste materials and debris are to be transported to the approved damp site. All tasks for this item are to be under the full approval of the charge engineer                                             </t>
    </r>
  </si>
  <si>
    <r>
      <rPr>
        <b/>
        <u/>
        <sz val="12"/>
        <rFont val="Calibri Light"/>
        <family val="2"/>
        <scheme val="major"/>
      </rPr>
      <t xml:space="preserve">Plastic Paint three coats with Primer gets column sides 65%  </t>
    </r>
    <r>
      <rPr>
        <sz val="12"/>
        <rFont val="Calibri Light"/>
        <family val="2"/>
        <scheme val="major"/>
      </rPr>
      <t xml:space="preserve">
Prepare all materials, equipment, and manpower  for the preparation of wall surfaces  with Primer and filling and Paint the sides of the wall with 65% plastic paint with all related activities to complete the job as per drawing and instruction of the in-charge engineer All tasks for this item are to be under full approval in charge engineer                                          </t>
    </r>
  </si>
  <si>
    <r>
      <rPr>
        <b/>
        <u/>
        <sz val="12"/>
        <rFont val="Calibri Light"/>
        <family val="2"/>
        <scheme val="major"/>
      </rPr>
      <t xml:space="preserve">Oil Painting of the school gates three coats </t>
    </r>
    <r>
      <rPr>
        <sz val="12"/>
        <rFont val="Calibri Light"/>
        <family val="2"/>
        <scheme val="major"/>
      </rPr>
      <t xml:space="preserve">
Prepare all materials, equipment, and manpower for the metal gate paint three coats (Birage or equivalent) including preparation, primer, and filling with all related activities to complete the job as per drawing and instruction of the in-charge engineer All tasks for this item are to be under full approval in charge engineer                                    </t>
    </r>
  </si>
  <si>
    <r>
      <rPr>
        <b/>
        <u/>
        <sz val="12"/>
        <rFont val="Calibri Light"/>
        <family val="2"/>
        <scheme val="major"/>
      </rPr>
      <t xml:space="preserve">Supply and intalation of water proof light on gates </t>
    </r>
    <r>
      <rPr>
        <sz val="12"/>
        <rFont val="Calibri Light"/>
        <family val="2"/>
        <scheme val="major"/>
      </rPr>
      <t xml:space="preserve">
Prepare all materials, equipment, and manpower for suppling and intallation of water proof light on gates column with all related activities to complete the job as per drawing and instruction of the in-charge engineer All tasks for this item are to be under full approval in charge engineer        </t>
    </r>
  </si>
  <si>
    <t>Ea</t>
  </si>
  <si>
    <r>
      <t>M</t>
    </r>
    <r>
      <rPr>
        <vertAlign val="superscript"/>
        <sz val="12"/>
        <rFont val="Calibri Light"/>
        <family val="2"/>
        <scheme val="major"/>
      </rPr>
      <t>2</t>
    </r>
  </si>
  <si>
    <r>
      <t xml:space="preserve">Contruction of Boundary wall for ( </t>
    </r>
    <r>
      <rPr>
        <b/>
        <sz val="16"/>
        <color rgb="FFFF0000"/>
        <rFont val="Calibri Light"/>
        <family val="2"/>
        <scheme val="major"/>
      </rPr>
      <t xml:space="preserve">Abu Talha Boys High School Building    </t>
    </r>
    <r>
      <rPr>
        <b/>
        <sz val="16"/>
        <rFont val="Calibri Light"/>
        <family val="2"/>
        <scheme val="major"/>
      </rPr>
      <t xml:space="preserve">  )</t>
    </r>
  </si>
  <si>
    <t>C - Construction of Boundary wall L=187.2m and h=210cm</t>
  </si>
  <si>
    <t xml:space="preserve">Priority 1 Construction of stone boundary wall  </t>
  </si>
  <si>
    <t>A14</t>
  </si>
  <si>
    <r>
      <t xml:space="preserve">Site prepration and cleaning from extra soil and construction materials 
</t>
    </r>
    <r>
      <rPr>
        <sz val="12"/>
        <rFont val="Calibri Light"/>
        <family val="2"/>
        <scheme val="major"/>
      </rPr>
      <t>Prepare all materials, equipment, and manpower for Cleaning the project site from extra soil, grass, and materials with all related activities to complete the job as per the in-charge engineer all waste materials and debris are to be transported to the approved damp site. All tasks for this item are to be under the full approval of the charge engineer</t>
    </r>
  </si>
  <si>
    <t>A13</t>
  </si>
  <si>
    <t>Total of A1. Construction of boundary wall:</t>
  </si>
  <si>
    <r>
      <t>Constrution of Boundary wall to (</t>
    </r>
    <r>
      <rPr>
        <b/>
        <sz val="16"/>
        <color rgb="FFFF0000"/>
        <rFont val="Calibri Light"/>
        <family val="2"/>
        <scheme val="major"/>
      </rPr>
      <t>Abu Talha Boys High School Building</t>
    </r>
    <r>
      <rPr>
        <b/>
        <sz val="16"/>
        <rFont val="Calibri Light"/>
        <family val="2"/>
        <scheme val="major"/>
      </rPr>
      <t xml:space="preserve">   ) </t>
    </r>
  </si>
  <si>
    <t xml:space="preserve"> Badakhshan Province, Shohada district Abu Talha High School</t>
  </si>
  <si>
    <r>
      <rPr>
        <b/>
        <u/>
        <sz val="12"/>
        <rFont val="Calibri Light"/>
        <family val="2"/>
        <scheme val="major"/>
      </rPr>
      <t xml:space="preserve">PCC 15MPA for top of the gate column and gate pathway: 
</t>
    </r>
    <r>
      <rPr>
        <sz val="12"/>
        <rFont val="Calibri Light"/>
        <family val="2"/>
        <scheme val="major"/>
      </rPr>
      <t xml:space="preserve">Prepare all materials, equipment, and manpower for casting 15 MPA PCC for top of the boundary wall with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</si>
</sst>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00"/>
  </numFmts>
  <fonts count="24" x14ac:knownFonts="1">
    <font>
      <sz val="11"/>
      <color theme="1"/>
      <name val="Calibri"/>
      <family val="2"/>
      <scheme val="minor"/>
    </font>
    <font>
      <b/>
      <sz val="12"/>
      <color theme="1"/>
      <name val="Calibri Light"/>
      <family val="2"/>
    </font>
    <font>
      <b/>
      <sz val="11"/>
      <color theme="1"/>
      <name val="Calibri Light"/>
      <family val="2"/>
    </font>
    <font>
      <sz val="11"/>
      <color theme="1"/>
      <name val="Calibri Light"/>
      <family val="2"/>
    </font>
    <font>
      <vertAlign val="superscript"/>
      <sz val="11"/>
      <color theme="1"/>
      <name val="Calibri Light"/>
      <family val="2"/>
    </font>
    <font>
      <sz val="8"/>
      <name val="Calibri"/>
      <family val="2"/>
      <scheme val="minor"/>
    </font>
    <font>
      <sz val="11"/>
      <color theme="1"/>
      <name val="Calibri Light"/>
      <family val="2"/>
      <scheme val="major"/>
    </font>
    <font>
      <sz val="12"/>
      <name val="Calibri Light"/>
      <family val="2"/>
      <scheme val="major"/>
    </font>
    <font>
      <b/>
      <sz val="16"/>
      <name val="Calibri Light"/>
      <family val="2"/>
      <scheme val="major"/>
    </font>
    <font>
      <sz val="10"/>
      <name val="Calibri Light"/>
      <family val="2"/>
      <scheme val="major"/>
    </font>
    <font>
      <b/>
      <sz val="12"/>
      <name val="Calibri Light"/>
      <family val="2"/>
      <scheme val="major"/>
    </font>
    <font>
      <sz val="10"/>
      <color rgb="FF000000"/>
      <name val="Calibri Light"/>
      <family val="2"/>
      <scheme val="major"/>
    </font>
    <font>
      <b/>
      <u/>
      <sz val="12"/>
      <name val="Calibri Light"/>
      <family val="2"/>
      <scheme val="major"/>
    </font>
    <font>
      <sz val="9"/>
      <name val="Calibri Light"/>
      <family val="2"/>
      <scheme val="major"/>
    </font>
    <font>
      <b/>
      <sz val="10"/>
      <color rgb="FF000000"/>
      <name val="Calibri Light"/>
      <family val="2"/>
      <scheme val="major"/>
    </font>
    <font>
      <b/>
      <sz val="12"/>
      <color rgb="FF000000"/>
      <name val="Calibri Light"/>
      <family val="2"/>
      <scheme val="major"/>
    </font>
    <font>
      <b/>
      <sz val="14"/>
      <color theme="1"/>
      <name val="Times New Roman"/>
      <family val="1"/>
    </font>
    <font>
      <b/>
      <sz val="16"/>
      <color rgb="FFFF0000"/>
      <name val="Calibri Light"/>
      <family val="2"/>
      <scheme val="major"/>
    </font>
    <font>
      <sz val="11"/>
      <color theme="1"/>
      <name val="Calibri"/>
      <family val="2"/>
      <scheme val="minor"/>
    </font>
    <font>
      <b/>
      <sz val="11"/>
      <color theme="1"/>
      <name val="Calibri"/>
      <family val="2"/>
      <scheme val="minor"/>
    </font>
    <font>
      <b/>
      <sz val="12"/>
      <color theme="1"/>
      <name val="Calibri"/>
      <family val="2"/>
      <scheme val="minor"/>
    </font>
    <font>
      <vertAlign val="superscript"/>
      <sz val="12"/>
      <name val="Calibri Light"/>
      <family val="2"/>
      <scheme val="major"/>
    </font>
    <font>
      <b/>
      <sz val="14"/>
      <name val="Calibri Light"/>
      <family val="2"/>
      <scheme val="major"/>
    </font>
    <font>
      <sz val="12"/>
      <color theme="1"/>
      <name val="Calibri"/>
      <family val="2"/>
      <scheme val="minor"/>
    </font>
  </fonts>
  <fills count="7">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
      <patternFill patternType="solid">
        <fgColor theme="2" tint="-0.249977111117893"/>
        <bgColor indexed="64"/>
      </patternFill>
    </fill>
    <fill>
      <patternFill patternType="solid">
        <fgColor rgb="FF92D050"/>
        <bgColor indexed="64"/>
      </patternFill>
    </fill>
    <fill>
      <patternFill patternType="solid">
        <fgColor theme="2" tint="-9.9978637043366805E-2"/>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2">
    <xf numFmtId="0" fontId="0" fillId="0" borderId="0"/>
    <xf numFmtId="43" fontId="18" fillId="0" borderId="0" applyFont="0" applyFill="0" applyBorder="0" applyAlignment="0" applyProtection="0"/>
  </cellStyleXfs>
  <cellXfs count="78">
    <xf numFmtId="0" fontId="0" fillId="0" borderId="0" xfId="0"/>
    <xf numFmtId="0" fontId="1" fillId="2" borderId="1" xfId="0" applyFont="1" applyFill="1" applyBorder="1" applyAlignment="1">
      <alignment horizontal="left" vertical="center"/>
    </xf>
    <xf numFmtId="164" fontId="1" fillId="2" borderId="1" xfId="0" applyNumberFormat="1" applyFont="1" applyFill="1" applyBorder="1" applyAlignment="1">
      <alignment horizontal="left" vertical="center"/>
    </xf>
    <xf numFmtId="2" fontId="1" fillId="2" borderId="1" xfId="0" applyNumberFormat="1" applyFont="1" applyFill="1" applyBorder="1" applyAlignment="1">
      <alignment horizontal="left" vertical="center"/>
    </xf>
    <xf numFmtId="0" fontId="2" fillId="3" borderId="1" xfId="0" applyFont="1" applyFill="1" applyBorder="1" applyAlignment="1">
      <alignment horizontal="center"/>
    </xf>
    <xf numFmtId="164" fontId="2" fillId="3" borderId="1" xfId="0" applyNumberFormat="1" applyFont="1" applyFill="1" applyBorder="1" applyAlignment="1">
      <alignment horizontal="left"/>
    </xf>
    <xf numFmtId="164" fontId="2" fillId="3" borderId="1" xfId="0" applyNumberFormat="1" applyFont="1" applyFill="1" applyBorder="1" applyAlignment="1">
      <alignment horizontal="center"/>
    </xf>
    <xf numFmtId="2" fontId="2" fillId="3" borderId="1" xfId="0" applyNumberFormat="1" applyFont="1" applyFill="1" applyBorder="1" applyAlignment="1">
      <alignment horizontal="center"/>
    </xf>
    <xf numFmtId="2" fontId="2" fillId="3" borderId="1" xfId="0" applyNumberFormat="1" applyFont="1" applyFill="1" applyBorder="1"/>
    <xf numFmtId="164" fontId="2" fillId="3" borderId="1" xfId="0" applyNumberFormat="1" applyFont="1" applyFill="1" applyBorder="1"/>
    <xf numFmtId="0" fontId="3" fillId="0" borderId="1" xfId="0" applyFont="1" applyBorder="1"/>
    <xf numFmtId="164" fontId="3" fillId="0" borderId="1" xfId="0" applyNumberFormat="1" applyFont="1" applyBorder="1" applyAlignment="1">
      <alignment horizontal="left"/>
    </xf>
    <xf numFmtId="164" fontId="3" fillId="0" borderId="1" xfId="0" applyNumberFormat="1" applyFont="1" applyBorder="1"/>
    <xf numFmtId="0" fontId="3" fillId="0" borderId="2" xfId="0" applyFont="1" applyBorder="1"/>
    <xf numFmtId="0" fontId="3" fillId="0" borderId="3" xfId="0" applyFont="1" applyBorder="1"/>
    <xf numFmtId="0" fontId="2" fillId="0" borderId="1" xfId="0" applyFont="1" applyBorder="1" applyAlignment="1">
      <alignment horizontal="center"/>
    </xf>
    <xf numFmtId="2" fontId="2" fillId="0" borderId="1" xfId="0" applyNumberFormat="1" applyFont="1" applyBorder="1"/>
    <xf numFmtId="164" fontId="2" fillId="0" borderId="1" xfId="0" applyNumberFormat="1" applyFont="1" applyBorder="1"/>
    <xf numFmtId="0" fontId="6" fillId="0" borderId="0" xfId="0" applyFont="1" applyAlignment="1">
      <alignment horizontal="left" vertical="top"/>
    </xf>
    <xf numFmtId="0" fontId="11"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horizontal="left" vertical="center"/>
    </xf>
    <xf numFmtId="0" fontId="7" fillId="4" borderId="1" xfId="0" applyFont="1" applyFill="1" applyBorder="1" applyAlignment="1">
      <alignment horizontal="left" vertical="top" wrapText="1"/>
    </xf>
    <xf numFmtId="0" fontId="0" fillId="0" borderId="5" xfId="0" applyBorder="1" applyAlignment="1">
      <alignment horizontal="center" vertical="center"/>
    </xf>
    <xf numFmtId="0" fontId="0" fillId="0" borderId="1" xfId="0" applyBorder="1" applyAlignment="1">
      <alignment horizontal="left" vertical="center" wrapText="1"/>
    </xf>
    <xf numFmtId="4" fontId="0" fillId="0" borderId="6" xfId="0" applyNumberFormat="1" applyBorder="1" applyAlignment="1">
      <alignment horizontal="center"/>
    </xf>
    <xf numFmtId="0" fontId="16" fillId="5" borderId="10" xfId="0" applyFont="1" applyFill="1" applyBorder="1" applyAlignment="1">
      <alignment vertical="center"/>
    </xf>
    <xf numFmtId="0" fontId="16" fillId="5" borderId="4" xfId="0" applyFont="1" applyFill="1" applyBorder="1" applyAlignment="1">
      <alignment horizontal="center" vertical="center" wrapText="1"/>
    </xf>
    <xf numFmtId="4" fontId="16" fillId="5" borderId="11" xfId="0" applyNumberFormat="1" applyFont="1" applyFill="1" applyBorder="1" applyAlignment="1">
      <alignment horizontal="center" vertical="center"/>
    </xf>
    <xf numFmtId="4" fontId="0" fillId="0" borderId="0" xfId="0" applyNumberFormat="1"/>
    <xf numFmtId="0" fontId="16" fillId="4" borderId="5" xfId="0" applyFont="1" applyFill="1" applyBorder="1" applyAlignment="1">
      <alignment horizontal="center" vertical="center"/>
    </xf>
    <xf numFmtId="0" fontId="16" fillId="4" borderId="1" xfId="0" applyFont="1" applyFill="1" applyBorder="1" applyAlignment="1">
      <alignment horizontal="center" vertical="center" wrapText="1"/>
    </xf>
    <xf numFmtId="0" fontId="16" fillId="4" borderId="6" xfId="0" applyFont="1" applyFill="1" applyBorder="1" applyAlignment="1">
      <alignment horizontal="center" vertical="center"/>
    </xf>
    <xf numFmtId="0" fontId="10" fillId="4" borderId="1" xfId="0" applyFont="1" applyFill="1" applyBorder="1" applyAlignment="1">
      <alignment horizontal="center" vertical="center" wrapText="1"/>
    </xf>
    <xf numFmtId="0" fontId="19" fillId="6" borderId="1" xfId="0" applyFont="1" applyFill="1" applyBorder="1"/>
    <xf numFmtId="0" fontId="19" fillId="6" borderId="1" xfId="0" applyFont="1" applyFill="1" applyBorder="1" applyAlignment="1">
      <alignment horizontal="center"/>
    </xf>
    <xf numFmtId="0" fontId="0" fillId="0" borderId="1" xfId="0" applyBorder="1" applyAlignment="1">
      <alignment horizontal="center" vertical="center"/>
    </xf>
    <xf numFmtId="0" fontId="0" fillId="0" borderId="1" xfId="0" applyFill="1" applyBorder="1" applyAlignment="1">
      <alignment horizontal="center" vertical="center"/>
    </xf>
    <xf numFmtId="0" fontId="7" fillId="4" borderId="1" xfId="0" applyFont="1" applyFill="1" applyBorder="1" applyAlignment="1">
      <alignment horizontal="center" vertical="center" wrapText="1"/>
    </xf>
    <xf numFmtId="0" fontId="12" fillId="0" borderId="1" xfId="0" applyFont="1" applyFill="1" applyBorder="1" applyAlignment="1">
      <alignment horizontal="left" vertical="top" wrapText="1"/>
    </xf>
    <xf numFmtId="0" fontId="13" fillId="0" borderId="6" xfId="0" applyFont="1" applyBorder="1" applyAlignment="1">
      <alignment horizontal="left" vertical="center" wrapText="1"/>
    </xf>
    <xf numFmtId="0" fontId="7" fillId="0" borderId="5" xfId="0" applyFont="1" applyFill="1" applyBorder="1" applyAlignment="1">
      <alignment horizontal="center" vertical="center" wrapText="1"/>
    </xf>
    <xf numFmtId="0" fontId="7" fillId="0" borderId="12" xfId="0" applyFont="1" applyBorder="1" applyAlignment="1">
      <alignment horizontal="justify" vertical="top" wrapText="1"/>
    </xf>
    <xf numFmtId="0" fontId="7" fillId="0" borderId="8" xfId="0" applyFont="1" applyBorder="1" applyAlignment="1">
      <alignment horizontal="center" vertical="center" wrapText="1"/>
    </xf>
    <xf numFmtId="2" fontId="7" fillId="0" borderId="8" xfId="0" applyNumberFormat="1" applyFont="1" applyBorder="1" applyAlignment="1">
      <alignment horizontal="center" vertical="center"/>
    </xf>
    <xf numFmtId="0" fontId="10" fillId="0" borderId="6" xfId="0" applyFont="1" applyFill="1" applyBorder="1" applyAlignment="1">
      <alignment horizontal="center" vertical="center" wrapText="1"/>
    </xf>
    <xf numFmtId="0" fontId="7" fillId="0" borderId="2" xfId="0" applyFont="1" applyBorder="1" applyAlignment="1">
      <alignment horizontal="justify" vertical="top" wrapText="1"/>
    </xf>
    <xf numFmtId="0" fontId="7" fillId="0" borderId="1" xfId="0" applyFont="1" applyBorder="1" applyAlignment="1">
      <alignment horizontal="center" vertical="center" wrapText="1"/>
    </xf>
    <xf numFmtId="2" fontId="7" fillId="0" borderId="1" xfId="0" applyNumberFormat="1" applyFont="1" applyBorder="1" applyAlignment="1">
      <alignment horizontal="center" vertical="center"/>
    </xf>
    <xf numFmtId="0" fontId="0" fillId="3" borderId="1" xfId="0" applyFill="1" applyBorder="1" applyAlignment="1">
      <alignment horizontal="center" vertical="center"/>
    </xf>
    <xf numFmtId="0" fontId="7" fillId="0" borderId="12" xfId="0" applyFont="1" applyBorder="1" applyAlignment="1">
      <alignment horizontal="left" vertical="center" wrapText="1"/>
    </xf>
    <xf numFmtId="0" fontId="23" fillId="0" borderId="1" xfId="0" applyFont="1" applyBorder="1" applyAlignment="1">
      <alignment horizontal="center" vertical="center"/>
    </xf>
    <xf numFmtId="0" fontId="7" fillId="0" borderId="2" xfId="0" applyFont="1" applyBorder="1" applyAlignment="1">
      <alignment horizontal="left" vertical="center" wrapText="1"/>
    </xf>
    <xf numFmtId="2" fontId="7" fillId="0" borderId="1" xfId="0" applyNumberFormat="1" applyFont="1" applyBorder="1" applyAlignment="1">
      <alignment horizontal="center" vertical="center" wrapText="1"/>
    </xf>
    <xf numFmtId="43" fontId="10" fillId="0" borderId="1" xfId="1" applyFont="1" applyFill="1" applyBorder="1" applyAlignment="1">
      <alignment horizontal="center" vertical="center" wrapText="1"/>
    </xf>
    <xf numFmtId="0" fontId="13" fillId="0" borderId="19" xfId="0" applyFont="1" applyBorder="1" applyAlignment="1">
      <alignment horizontal="left" vertical="center" wrapText="1"/>
    </xf>
    <xf numFmtId="43" fontId="15" fillId="4" borderId="4" xfId="1" applyFont="1" applyFill="1" applyBorder="1" applyAlignment="1">
      <alignment horizontal="center" vertical="center" wrapText="1"/>
    </xf>
    <xf numFmtId="0" fontId="13" fillId="4" borderId="11" xfId="0" applyFont="1" applyFill="1" applyBorder="1" applyAlignment="1">
      <alignment horizontal="left" vertical="center" wrapText="1"/>
    </xf>
    <xf numFmtId="0" fontId="2" fillId="0" borderId="1" xfId="0" applyFont="1" applyBorder="1" applyAlignment="1">
      <alignment horizontal="center"/>
    </xf>
    <xf numFmtId="0" fontId="10" fillId="0" borderId="13"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10" fillId="0" borderId="15" xfId="0" applyFont="1" applyFill="1" applyBorder="1" applyAlignment="1">
      <alignment horizontal="center" vertical="center" wrapText="1"/>
    </xf>
    <xf numFmtId="0" fontId="22" fillId="3" borderId="16" xfId="0" applyFont="1" applyFill="1" applyBorder="1" applyAlignment="1">
      <alignment horizontal="left" vertical="center" wrapText="1"/>
    </xf>
    <xf numFmtId="0" fontId="22" fillId="3" borderId="17" xfId="0" applyFont="1" applyFill="1" applyBorder="1" applyAlignment="1">
      <alignment horizontal="left" vertical="center" wrapText="1"/>
    </xf>
    <xf numFmtId="0" fontId="22" fillId="3" borderId="18" xfId="0" applyFont="1" applyFill="1" applyBorder="1" applyAlignment="1">
      <alignment horizontal="left" vertical="center" wrapText="1"/>
    </xf>
    <xf numFmtId="0" fontId="10" fillId="0" borderId="16" xfId="0" applyFont="1" applyFill="1" applyBorder="1" applyAlignment="1">
      <alignment horizontal="center" vertical="center" wrapText="1"/>
    </xf>
    <xf numFmtId="0" fontId="10" fillId="0" borderId="17" xfId="0" applyFont="1" applyFill="1" applyBorder="1" applyAlignment="1">
      <alignment horizontal="center" vertical="center" wrapText="1"/>
    </xf>
    <xf numFmtId="1" fontId="14" fillId="4" borderId="20" xfId="0" applyNumberFormat="1" applyFont="1" applyFill="1" applyBorder="1" applyAlignment="1">
      <alignment horizontal="center" vertical="center" shrinkToFit="1"/>
    </xf>
    <xf numFmtId="1" fontId="14" fillId="4" borderId="21" xfId="0" applyNumberFormat="1" applyFont="1" applyFill="1" applyBorder="1" applyAlignment="1">
      <alignment horizontal="center" vertical="center" shrinkToFit="1"/>
    </xf>
    <xf numFmtId="1" fontId="14" fillId="4" borderId="22" xfId="0" applyNumberFormat="1" applyFont="1" applyFill="1" applyBorder="1" applyAlignment="1">
      <alignment horizontal="center" vertical="center" shrinkToFit="1"/>
    </xf>
    <xf numFmtId="0" fontId="8" fillId="4" borderId="7"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9" fillId="0" borderId="5" xfId="0" applyFont="1" applyBorder="1" applyAlignment="1">
      <alignment horizontal="left" vertical="top" wrapText="1"/>
    </xf>
    <xf numFmtId="0" fontId="9" fillId="0" borderId="1" xfId="0" applyFont="1" applyBorder="1" applyAlignment="1">
      <alignment horizontal="left" vertical="top" wrapText="1"/>
    </xf>
    <xf numFmtId="0" fontId="9" fillId="0" borderId="6" xfId="0" applyFont="1" applyBorder="1" applyAlignment="1">
      <alignment horizontal="left" vertical="top" wrapText="1"/>
    </xf>
    <xf numFmtId="0" fontId="20" fillId="6" borderId="1" xfId="0" applyFont="1" applyFill="1" applyBorder="1" applyAlignment="1">
      <alignment horizontal="center" vertical="center"/>
    </xf>
    <xf numFmtId="0" fontId="19" fillId="6" borderId="1" xfId="0" applyFont="1" applyFill="1" applyBorder="1" applyAlignment="1">
      <alignment horizontal="center"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13" Type="http://schemas.openxmlformats.org/officeDocument/2006/relationships/customXml" Target="../customXml/item6.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34"/>
  <sheetViews>
    <sheetView topLeftCell="A108" zoomScale="85" zoomScaleNormal="85" workbookViewId="0">
      <selection activeCell="I124" sqref="I124"/>
    </sheetView>
  </sheetViews>
  <sheetFormatPr defaultRowHeight="14.5" x14ac:dyDescent="0.35"/>
  <cols>
    <col min="1" max="1" width="4.81640625" bestFit="1" customWidth="1"/>
    <col min="2" max="2" width="26.26953125" bestFit="1" customWidth="1"/>
    <col min="3" max="3" width="23.81640625" bestFit="1" customWidth="1"/>
    <col min="10" max="10" width="9.7265625" bestFit="1" customWidth="1"/>
  </cols>
  <sheetData>
    <row r="1" spans="1:10" ht="15.5" x14ac:dyDescent="0.35">
      <c r="A1" s="1" t="s">
        <v>0</v>
      </c>
      <c r="B1" s="2" t="s">
        <v>1</v>
      </c>
      <c r="C1" s="2" t="s">
        <v>2</v>
      </c>
      <c r="D1" s="2" t="s">
        <v>3</v>
      </c>
      <c r="E1" s="3" t="s">
        <v>0</v>
      </c>
      <c r="F1" s="2" t="s">
        <v>4</v>
      </c>
      <c r="G1" s="2" t="s">
        <v>5</v>
      </c>
      <c r="H1" s="2" t="s">
        <v>6</v>
      </c>
      <c r="I1" s="3" t="s">
        <v>7</v>
      </c>
      <c r="J1" s="2" t="s">
        <v>8</v>
      </c>
    </row>
    <row r="2" spans="1:10" x14ac:dyDescent="0.35">
      <c r="A2" s="4">
        <v>1</v>
      </c>
      <c r="B2" s="5" t="s">
        <v>9</v>
      </c>
      <c r="C2" s="6"/>
      <c r="D2" s="6"/>
      <c r="E2" s="7"/>
      <c r="F2" s="6"/>
      <c r="G2" s="6"/>
      <c r="H2" s="6"/>
      <c r="I2" s="8"/>
      <c r="J2" s="9"/>
    </row>
    <row r="3" spans="1:10" x14ac:dyDescent="0.35">
      <c r="A3" s="10"/>
      <c r="B3" s="11" t="s">
        <v>9</v>
      </c>
      <c r="C3" s="12" t="s">
        <v>10</v>
      </c>
      <c r="D3" s="12" t="s">
        <v>11</v>
      </c>
      <c r="E3" s="10">
        <v>1</v>
      </c>
      <c r="F3" s="13"/>
      <c r="G3" s="14"/>
      <c r="H3" s="10"/>
      <c r="I3" s="10">
        <v>1</v>
      </c>
      <c r="J3" s="10"/>
    </row>
    <row r="4" spans="1:10" x14ac:dyDescent="0.35">
      <c r="A4" s="58" t="s">
        <v>7</v>
      </c>
      <c r="B4" s="58"/>
      <c r="C4" s="58"/>
      <c r="D4" s="58"/>
      <c r="E4" s="58"/>
      <c r="F4" s="58"/>
      <c r="G4" s="58"/>
      <c r="H4" s="58"/>
      <c r="I4" s="16">
        <f>SUM(I3)</f>
        <v>1</v>
      </c>
      <c r="J4" s="17"/>
    </row>
    <row r="5" spans="1:10" x14ac:dyDescent="0.35">
      <c r="A5" s="4">
        <v>1</v>
      </c>
      <c r="B5" s="5" t="s">
        <v>12</v>
      </c>
      <c r="C5" s="6"/>
      <c r="D5" s="6"/>
      <c r="E5" s="7"/>
      <c r="F5" s="6"/>
      <c r="G5" s="6"/>
      <c r="H5" s="6"/>
      <c r="I5" s="8"/>
      <c r="J5" s="9"/>
    </row>
    <row r="6" spans="1:10" ht="16.5" x14ac:dyDescent="0.35">
      <c r="A6" s="10"/>
      <c r="B6" s="11" t="s">
        <v>20</v>
      </c>
      <c r="C6" s="12" t="s">
        <v>22</v>
      </c>
      <c r="D6" s="12" t="s">
        <v>21</v>
      </c>
      <c r="E6" s="10">
        <v>1</v>
      </c>
      <c r="F6" s="10">
        <v>25.89</v>
      </c>
      <c r="G6" s="10"/>
      <c r="H6" s="10">
        <v>2.6</v>
      </c>
      <c r="I6" s="10">
        <f>E6*F6*H6</f>
        <v>67.314000000000007</v>
      </c>
      <c r="J6" s="10"/>
    </row>
    <row r="7" spans="1:10" ht="16.5" x14ac:dyDescent="0.35">
      <c r="A7" s="10"/>
      <c r="B7" s="11"/>
      <c r="C7" s="12" t="s">
        <v>23</v>
      </c>
      <c r="D7" s="12" t="s">
        <v>21</v>
      </c>
      <c r="E7" s="10">
        <v>2</v>
      </c>
      <c r="F7" s="10">
        <f>10.3</f>
        <v>10.3</v>
      </c>
      <c r="G7" s="10"/>
      <c r="H7" s="10">
        <v>2.6</v>
      </c>
      <c r="I7" s="10">
        <f t="shared" ref="I7:I13" si="0">E7*F7*H7</f>
        <v>53.56</v>
      </c>
      <c r="J7" s="10"/>
    </row>
    <row r="8" spans="1:10" ht="16.5" x14ac:dyDescent="0.35">
      <c r="A8" s="10"/>
      <c r="B8" s="11"/>
      <c r="C8" s="12" t="s">
        <v>24</v>
      </c>
      <c r="D8" s="12" t="s">
        <v>21</v>
      </c>
      <c r="E8" s="10">
        <v>2</v>
      </c>
      <c r="F8" s="10">
        <f>1.18</f>
        <v>1.18</v>
      </c>
      <c r="G8" s="10"/>
      <c r="H8" s="10">
        <v>2.6</v>
      </c>
      <c r="I8" s="10">
        <f t="shared" si="0"/>
        <v>6.1360000000000001</v>
      </c>
      <c r="J8" s="10"/>
    </row>
    <row r="9" spans="1:10" ht="16.5" x14ac:dyDescent="0.35">
      <c r="A9" s="10"/>
      <c r="B9" s="11"/>
      <c r="C9" s="12" t="s">
        <v>25</v>
      </c>
      <c r="D9" s="12" t="s">
        <v>21</v>
      </c>
      <c r="E9" s="10">
        <v>1</v>
      </c>
      <c r="F9" s="10">
        <v>7.89</v>
      </c>
      <c r="G9" s="10"/>
      <c r="H9" s="10">
        <v>2.6</v>
      </c>
      <c r="I9" s="10">
        <f t="shared" si="0"/>
        <v>20.513999999999999</v>
      </c>
      <c r="J9" s="10"/>
    </row>
    <row r="10" spans="1:10" ht="16.5" x14ac:dyDescent="0.35">
      <c r="A10" s="10"/>
      <c r="B10" s="11"/>
      <c r="C10" s="12" t="s">
        <v>26</v>
      </c>
      <c r="D10" s="12" t="s">
        <v>21</v>
      </c>
      <c r="E10" s="10">
        <v>2</v>
      </c>
      <c r="F10" s="10">
        <v>7.5</v>
      </c>
      <c r="G10" s="10"/>
      <c r="H10" s="10">
        <v>2.6</v>
      </c>
      <c r="I10" s="10">
        <f t="shared" si="0"/>
        <v>39</v>
      </c>
      <c r="J10" s="10"/>
    </row>
    <row r="11" spans="1:10" ht="16.5" x14ac:dyDescent="0.35">
      <c r="A11" s="10"/>
      <c r="B11" s="11"/>
      <c r="C11" s="12" t="s">
        <v>27</v>
      </c>
      <c r="D11" s="12" t="s">
        <v>21</v>
      </c>
      <c r="E11" s="10">
        <v>2</v>
      </c>
      <c r="F11" s="10">
        <v>8.24</v>
      </c>
      <c r="G11" s="10"/>
      <c r="H11" s="10">
        <v>2.6</v>
      </c>
      <c r="I11" s="10">
        <f t="shared" si="0"/>
        <v>42.848000000000006</v>
      </c>
      <c r="J11" s="10"/>
    </row>
    <row r="12" spans="1:10" ht="16.5" x14ac:dyDescent="0.35">
      <c r="A12" s="10"/>
      <c r="B12" s="11"/>
      <c r="C12" s="12" t="s">
        <v>27</v>
      </c>
      <c r="D12" s="12" t="s">
        <v>21</v>
      </c>
      <c r="E12" s="10">
        <v>2</v>
      </c>
      <c r="F12" s="10">
        <v>3.78</v>
      </c>
      <c r="G12" s="10"/>
      <c r="H12" s="10">
        <v>2.6</v>
      </c>
      <c r="I12" s="10">
        <f t="shared" si="0"/>
        <v>19.655999999999999</v>
      </c>
      <c r="J12" s="10"/>
    </row>
    <row r="13" spans="1:10" ht="16.5" x14ac:dyDescent="0.35">
      <c r="A13" s="10"/>
      <c r="B13" s="11"/>
      <c r="C13" s="12" t="s">
        <v>28</v>
      </c>
      <c r="D13" s="12" t="s">
        <v>21</v>
      </c>
      <c r="E13" s="10">
        <v>1</v>
      </c>
      <c r="F13" s="10">
        <v>26</v>
      </c>
      <c r="G13" s="10"/>
      <c r="H13" s="10">
        <v>0.5</v>
      </c>
      <c r="I13" s="10">
        <f t="shared" si="0"/>
        <v>13</v>
      </c>
      <c r="J13" s="10"/>
    </row>
    <row r="14" spans="1:10" x14ac:dyDescent="0.35">
      <c r="A14" s="58" t="s">
        <v>7</v>
      </c>
      <c r="B14" s="58"/>
      <c r="C14" s="58"/>
      <c r="D14" s="58"/>
      <c r="E14" s="58"/>
      <c r="F14" s="58"/>
      <c r="G14" s="58"/>
      <c r="H14" s="58"/>
      <c r="I14" s="16">
        <f>SUM(I6:I13)</f>
        <v>262.02800000000002</v>
      </c>
      <c r="J14" s="17"/>
    </row>
    <row r="15" spans="1:10" x14ac:dyDescent="0.35">
      <c r="A15" s="15"/>
      <c r="B15" s="15"/>
      <c r="C15" s="15"/>
      <c r="D15" s="15"/>
      <c r="E15" s="15"/>
      <c r="F15" s="15"/>
      <c r="G15" s="15"/>
      <c r="H15" s="15"/>
      <c r="I15" s="16"/>
      <c r="J15" s="17"/>
    </row>
    <row r="16" spans="1:10" x14ac:dyDescent="0.35">
      <c r="A16" s="4">
        <v>2</v>
      </c>
      <c r="B16" s="5" t="s">
        <v>64</v>
      </c>
      <c r="C16" s="6"/>
      <c r="D16" s="6"/>
      <c r="E16" s="7"/>
      <c r="F16" s="6"/>
      <c r="G16" s="6"/>
      <c r="H16" s="6"/>
      <c r="I16" s="8"/>
      <c r="J16" s="9"/>
    </row>
    <row r="17" spans="1:13" ht="16.5" x14ac:dyDescent="0.35">
      <c r="A17" s="10"/>
      <c r="B17" s="11" t="s">
        <v>20</v>
      </c>
      <c r="C17" s="12" t="s">
        <v>22</v>
      </c>
      <c r="D17" s="12" t="s">
        <v>21</v>
      </c>
      <c r="E17" s="10">
        <v>1</v>
      </c>
      <c r="F17" s="10">
        <v>25.89</v>
      </c>
      <c r="G17" s="10"/>
      <c r="H17" s="10">
        <v>2.6</v>
      </c>
      <c r="I17" s="10">
        <f>E17*F17*H17</f>
        <v>67.314000000000007</v>
      </c>
      <c r="J17" s="10"/>
    </row>
    <row r="18" spans="1:13" ht="16.5" x14ac:dyDescent="0.35">
      <c r="A18" s="10"/>
      <c r="B18" s="11"/>
      <c r="C18" s="12" t="s">
        <v>23</v>
      </c>
      <c r="D18" s="12" t="s">
        <v>21</v>
      </c>
      <c r="E18" s="10">
        <v>2</v>
      </c>
      <c r="F18" s="10">
        <f>10.3</f>
        <v>10.3</v>
      </c>
      <c r="G18" s="10"/>
      <c r="H18" s="10">
        <v>2.6</v>
      </c>
      <c r="I18" s="10">
        <f t="shared" ref="I18:I24" si="1">E18*F18*H18</f>
        <v>53.56</v>
      </c>
      <c r="J18" s="10"/>
      <c r="M18">
        <f>0.5+0.15+0.12+1.28</f>
        <v>2.0499999999999998</v>
      </c>
    </row>
    <row r="19" spans="1:13" ht="16.5" x14ac:dyDescent="0.35">
      <c r="A19" s="10"/>
      <c r="B19" s="11"/>
      <c r="C19" s="12" t="s">
        <v>24</v>
      </c>
      <c r="D19" s="12" t="s">
        <v>21</v>
      </c>
      <c r="E19" s="10">
        <v>2</v>
      </c>
      <c r="F19" s="10">
        <f>1.18</f>
        <v>1.18</v>
      </c>
      <c r="G19" s="10"/>
      <c r="H19" s="10">
        <v>2.6</v>
      </c>
      <c r="I19" s="10">
        <f t="shared" si="1"/>
        <v>6.1360000000000001</v>
      </c>
      <c r="J19" s="10"/>
    </row>
    <row r="20" spans="1:13" ht="16.5" x14ac:dyDescent="0.35">
      <c r="A20" s="10"/>
      <c r="B20" s="11"/>
      <c r="C20" s="12" t="s">
        <v>25</v>
      </c>
      <c r="D20" s="12" t="s">
        <v>21</v>
      </c>
      <c r="E20" s="10">
        <v>1</v>
      </c>
      <c r="F20" s="10">
        <v>7.89</v>
      </c>
      <c r="G20" s="10"/>
      <c r="H20" s="10">
        <v>2.6</v>
      </c>
      <c r="I20" s="10">
        <f t="shared" si="1"/>
        <v>20.513999999999999</v>
      </c>
      <c r="J20" s="10"/>
    </row>
    <row r="21" spans="1:13" ht="16.5" x14ac:dyDescent="0.35">
      <c r="A21" s="10"/>
      <c r="B21" s="11"/>
      <c r="C21" s="12" t="s">
        <v>26</v>
      </c>
      <c r="D21" s="12" t="s">
        <v>21</v>
      </c>
      <c r="E21" s="10">
        <v>2</v>
      </c>
      <c r="F21" s="10">
        <v>7.5</v>
      </c>
      <c r="G21" s="10"/>
      <c r="H21" s="10">
        <v>2.6</v>
      </c>
      <c r="I21" s="10">
        <f t="shared" si="1"/>
        <v>39</v>
      </c>
      <c r="J21" s="10"/>
    </row>
    <row r="22" spans="1:13" ht="16.5" x14ac:dyDescent="0.35">
      <c r="A22" s="10"/>
      <c r="B22" s="11"/>
      <c r="C22" s="12" t="s">
        <v>27</v>
      </c>
      <c r="D22" s="12" t="s">
        <v>21</v>
      </c>
      <c r="E22" s="10">
        <v>2</v>
      </c>
      <c r="F22" s="10">
        <v>8.24</v>
      </c>
      <c r="G22" s="10"/>
      <c r="H22" s="10">
        <v>2.6</v>
      </c>
      <c r="I22" s="10">
        <f t="shared" si="1"/>
        <v>42.848000000000006</v>
      </c>
      <c r="J22" s="10"/>
    </row>
    <row r="23" spans="1:13" ht="16.5" x14ac:dyDescent="0.35">
      <c r="A23" s="10"/>
      <c r="B23" s="11"/>
      <c r="C23" s="12" t="s">
        <v>27</v>
      </c>
      <c r="D23" s="12" t="s">
        <v>21</v>
      </c>
      <c r="E23" s="10">
        <v>2</v>
      </c>
      <c r="F23" s="10">
        <v>3.78</v>
      </c>
      <c r="G23" s="10"/>
      <c r="H23" s="10">
        <v>2.6</v>
      </c>
      <c r="I23" s="10">
        <f t="shared" si="1"/>
        <v>19.655999999999999</v>
      </c>
      <c r="J23" s="10"/>
    </row>
    <row r="24" spans="1:13" ht="16.5" x14ac:dyDescent="0.35">
      <c r="A24" s="10"/>
      <c r="B24" s="11"/>
      <c r="C24" s="12" t="s">
        <v>28</v>
      </c>
      <c r="D24" s="12" t="s">
        <v>21</v>
      </c>
      <c r="E24" s="10">
        <v>1</v>
      </c>
      <c r="F24" s="10">
        <v>101</v>
      </c>
      <c r="G24" s="10"/>
      <c r="H24">
        <f>0.5+0.15+0.12+1.28+0.5</f>
        <v>2.5499999999999998</v>
      </c>
      <c r="I24" s="10">
        <f t="shared" si="1"/>
        <v>257.54999999999995</v>
      </c>
      <c r="J24" s="10"/>
    </row>
    <row r="25" spans="1:13" x14ac:dyDescent="0.35">
      <c r="A25" s="58" t="s">
        <v>7</v>
      </c>
      <c r="B25" s="58"/>
      <c r="C25" s="58"/>
      <c r="D25" s="58"/>
      <c r="E25" s="58"/>
      <c r="F25" s="58"/>
      <c r="G25" s="58"/>
      <c r="H25" s="58"/>
      <c r="I25" s="16">
        <f>SUM(I17:I24)</f>
        <v>506.57799999999997</v>
      </c>
      <c r="J25" s="17"/>
    </row>
    <row r="26" spans="1:13" x14ac:dyDescent="0.35">
      <c r="A26" s="4">
        <v>2</v>
      </c>
      <c r="B26" s="5" t="s">
        <v>13</v>
      </c>
      <c r="C26" s="6"/>
      <c r="D26" s="6"/>
      <c r="E26" s="7"/>
      <c r="F26" s="6"/>
      <c r="G26" s="6"/>
      <c r="H26" s="6"/>
      <c r="I26" s="8"/>
      <c r="J26" s="9"/>
    </row>
    <row r="27" spans="1:13" ht="16.5" x14ac:dyDescent="0.35">
      <c r="A27" s="10"/>
      <c r="B27" s="11" t="s">
        <v>32</v>
      </c>
      <c r="C27" s="12" t="s">
        <v>30</v>
      </c>
      <c r="D27" s="12" t="s">
        <v>21</v>
      </c>
      <c r="E27" s="10">
        <v>1</v>
      </c>
      <c r="F27" s="10">
        <f>4.39+3.38+1</f>
        <v>8.77</v>
      </c>
      <c r="G27" s="10">
        <v>1.25</v>
      </c>
      <c r="H27" s="10"/>
      <c r="I27" s="10">
        <f>E27*F27*G27</f>
        <v>10.962499999999999</v>
      </c>
      <c r="J27" s="10"/>
    </row>
    <row r="28" spans="1:13" ht="16.5" x14ac:dyDescent="0.35">
      <c r="A28" s="10"/>
      <c r="B28" s="11"/>
      <c r="C28" s="12" t="s">
        <v>31</v>
      </c>
      <c r="D28" s="12" t="s">
        <v>21</v>
      </c>
      <c r="E28" s="10">
        <v>1</v>
      </c>
      <c r="F28" s="10">
        <v>4.41</v>
      </c>
      <c r="G28" s="10">
        <v>0.5</v>
      </c>
      <c r="H28" s="10"/>
      <c r="I28" s="10">
        <f t="shared" ref="I28:I37" si="2">E28*F28*G28</f>
        <v>2.2050000000000001</v>
      </c>
      <c r="J28" s="10"/>
    </row>
    <row r="29" spans="1:13" ht="16.5" x14ac:dyDescent="0.35">
      <c r="A29" s="10"/>
      <c r="B29" s="11"/>
      <c r="C29" s="12" t="s">
        <v>33</v>
      </c>
      <c r="D29" s="12" t="s">
        <v>21</v>
      </c>
      <c r="E29" s="10">
        <v>1</v>
      </c>
      <c r="F29" s="10">
        <v>3</v>
      </c>
      <c r="G29" s="10">
        <v>0.5</v>
      </c>
      <c r="H29" s="10"/>
      <c r="I29" s="10">
        <f t="shared" si="2"/>
        <v>1.5</v>
      </c>
      <c r="J29" s="10"/>
    </row>
    <row r="30" spans="1:13" ht="16.5" x14ac:dyDescent="0.35">
      <c r="A30" s="10"/>
      <c r="B30" s="11"/>
      <c r="C30" s="12" t="s">
        <v>35</v>
      </c>
      <c r="D30" s="12" t="s">
        <v>21</v>
      </c>
      <c r="E30" s="10">
        <v>1</v>
      </c>
      <c r="F30" s="10">
        <f>3.21*2</f>
        <v>6.42</v>
      </c>
      <c r="G30" s="10">
        <v>2</v>
      </c>
      <c r="H30" s="10"/>
      <c r="I30" s="10">
        <f t="shared" si="2"/>
        <v>12.84</v>
      </c>
      <c r="J30" s="10"/>
    </row>
    <row r="31" spans="1:13" ht="16.5" x14ac:dyDescent="0.35">
      <c r="A31" s="10"/>
      <c r="B31" s="11"/>
      <c r="C31" s="12" t="s">
        <v>34</v>
      </c>
      <c r="D31" s="12" t="s">
        <v>21</v>
      </c>
      <c r="E31" s="10">
        <v>1</v>
      </c>
      <c r="F31" s="10">
        <f>3.2+3.45</f>
        <v>6.65</v>
      </c>
      <c r="G31" s="10">
        <v>2.5</v>
      </c>
      <c r="H31" s="10"/>
      <c r="I31" s="10">
        <f t="shared" si="2"/>
        <v>16.625</v>
      </c>
      <c r="J31" s="10"/>
    </row>
    <row r="32" spans="1:13" ht="16.5" x14ac:dyDescent="0.35">
      <c r="A32" s="10"/>
      <c r="B32" s="11"/>
      <c r="C32" s="12" t="s">
        <v>36</v>
      </c>
      <c r="D32" s="12" t="s">
        <v>21</v>
      </c>
      <c r="E32" s="10">
        <v>1</v>
      </c>
      <c r="F32" s="10">
        <v>3</v>
      </c>
      <c r="G32" s="10">
        <v>0.5</v>
      </c>
      <c r="H32" s="10"/>
      <c r="I32" s="10">
        <f t="shared" si="2"/>
        <v>1.5</v>
      </c>
      <c r="J32" s="10"/>
    </row>
    <row r="33" spans="1:10" ht="16.5" x14ac:dyDescent="0.35">
      <c r="A33" s="10"/>
      <c r="B33" s="11"/>
      <c r="C33" s="12" t="s">
        <v>37</v>
      </c>
      <c r="D33" s="12" t="s">
        <v>21</v>
      </c>
      <c r="E33" s="10">
        <v>1</v>
      </c>
      <c r="F33" s="10">
        <v>0.5</v>
      </c>
      <c r="G33" s="10">
        <v>0.5</v>
      </c>
      <c r="H33" s="10"/>
      <c r="I33" s="10">
        <f t="shared" si="2"/>
        <v>0.25</v>
      </c>
      <c r="J33" s="10"/>
    </row>
    <row r="34" spans="1:10" ht="16.5" x14ac:dyDescent="0.35">
      <c r="A34" s="10"/>
      <c r="B34" s="11"/>
      <c r="C34" s="12" t="s">
        <v>38</v>
      </c>
      <c r="D34" s="12" t="s">
        <v>21</v>
      </c>
      <c r="E34" s="10">
        <v>1</v>
      </c>
      <c r="F34" s="10">
        <v>1</v>
      </c>
      <c r="G34" s="10">
        <v>2.5</v>
      </c>
      <c r="H34" s="10"/>
      <c r="I34" s="10">
        <f t="shared" si="2"/>
        <v>2.5</v>
      </c>
      <c r="J34" s="10"/>
    </row>
    <row r="35" spans="1:10" ht="16.5" x14ac:dyDescent="0.35">
      <c r="A35" s="10"/>
      <c r="B35" s="11"/>
      <c r="C35" s="12" t="s">
        <v>29</v>
      </c>
      <c r="D35" s="12" t="s">
        <v>21</v>
      </c>
      <c r="E35" s="10">
        <v>1</v>
      </c>
      <c r="F35" s="10">
        <v>2</v>
      </c>
      <c r="G35" s="10">
        <v>0.5</v>
      </c>
      <c r="H35" s="10"/>
      <c r="I35" s="10">
        <f t="shared" si="2"/>
        <v>1</v>
      </c>
      <c r="J35" s="10"/>
    </row>
    <row r="36" spans="1:10" ht="16.5" x14ac:dyDescent="0.35">
      <c r="A36" s="10"/>
      <c r="B36" s="11"/>
      <c r="C36" s="12" t="s">
        <v>39</v>
      </c>
      <c r="D36" s="12" t="s">
        <v>21</v>
      </c>
      <c r="E36" s="10">
        <v>1</v>
      </c>
      <c r="F36" s="10">
        <f>2+1.5+2+4</f>
        <v>9.5</v>
      </c>
      <c r="G36" s="10">
        <v>2.5</v>
      </c>
      <c r="H36" s="10"/>
      <c r="I36" s="10">
        <f t="shared" si="2"/>
        <v>23.75</v>
      </c>
      <c r="J36" s="10"/>
    </row>
    <row r="37" spans="1:10" ht="16.5" x14ac:dyDescent="0.35">
      <c r="A37" s="10"/>
      <c r="B37" s="11"/>
      <c r="C37" s="12" t="s">
        <v>40</v>
      </c>
      <c r="D37" s="12" t="s">
        <v>21</v>
      </c>
      <c r="E37" s="10">
        <v>1</v>
      </c>
      <c r="F37" s="10">
        <v>5.16</v>
      </c>
      <c r="G37" s="10">
        <v>1.2</v>
      </c>
      <c r="H37" s="10"/>
      <c r="I37" s="10">
        <f t="shared" si="2"/>
        <v>6.1920000000000002</v>
      </c>
      <c r="J37" s="10"/>
    </row>
    <row r="38" spans="1:10" x14ac:dyDescent="0.35">
      <c r="A38" s="58" t="s">
        <v>7</v>
      </c>
      <c r="B38" s="58"/>
      <c r="C38" s="58"/>
      <c r="D38" s="58"/>
      <c r="E38" s="58"/>
      <c r="F38" s="58"/>
      <c r="G38" s="58"/>
      <c r="H38" s="58"/>
      <c r="I38" s="16">
        <f>SUM(I27:I37)</f>
        <v>79.3245</v>
      </c>
      <c r="J38" s="17"/>
    </row>
    <row r="39" spans="1:10" ht="16.5" x14ac:dyDescent="0.35">
      <c r="A39" s="10"/>
      <c r="B39" s="11" t="s">
        <v>71</v>
      </c>
      <c r="C39" s="12" t="s">
        <v>31</v>
      </c>
      <c r="D39" s="12" t="s">
        <v>21</v>
      </c>
      <c r="E39" s="10">
        <v>1</v>
      </c>
      <c r="F39" s="10">
        <v>2</v>
      </c>
      <c r="G39" s="10">
        <v>1</v>
      </c>
      <c r="H39" s="10"/>
      <c r="I39" s="10">
        <f t="shared" ref="I39:I51" si="3">E39*F39*G39</f>
        <v>2</v>
      </c>
      <c r="J39" s="10"/>
    </row>
    <row r="40" spans="1:10" ht="16.5" x14ac:dyDescent="0.35">
      <c r="A40" s="10"/>
      <c r="B40" s="11"/>
      <c r="C40" s="12" t="s">
        <v>33</v>
      </c>
      <c r="D40" s="12" t="s">
        <v>21</v>
      </c>
      <c r="E40" s="10">
        <v>1</v>
      </c>
      <c r="F40" s="10">
        <v>4.4000000000000004</v>
      </c>
      <c r="G40" s="10">
        <v>3</v>
      </c>
      <c r="H40" s="10"/>
      <c r="I40" s="10">
        <f t="shared" si="3"/>
        <v>13.200000000000001</v>
      </c>
      <c r="J40" s="10"/>
    </row>
    <row r="41" spans="1:10" ht="16.5" x14ac:dyDescent="0.35">
      <c r="A41" s="10"/>
      <c r="B41" s="11"/>
      <c r="C41" s="12" t="s">
        <v>35</v>
      </c>
      <c r="D41" s="12" t="s">
        <v>21</v>
      </c>
      <c r="E41" s="10">
        <v>1</v>
      </c>
      <c r="F41" s="10">
        <v>3</v>
      </c>
      <c r="G41" s="10">
        <v>3</v>
      </c>
      <c r="H41" s="10"/>
      <c r="I41" s="10">
        <f t="shared" si="3"/>
        <v>9</v>
      </c>
      <c r="J41" s="10"/>
    </row>
    <row r="42" spans="1:10" ht="16.5" x14ac:dyDescent="0.35">
      <c r="A42" s="10"/>
      <c r="B42" s="11"/>
      <c r="C42" s="12" t="s">
        <v>34</v>
      </c>
      <c r="D42" s="12" t="s">
        <v>21</v>
      </c>
      <c r="E42" s="10">
        <v>1</v>
      </c>
      <c r="F42" s="10">
        <v>3</v>
      </c>
      <c r="G42" s="10">
        <v>2</v>
      </c>
      <c r="H42" s="10"/>
      <c r="I42" s="10">
        <f t="shared" si="3"/>
        <v>6</v>
      </c>
      <c r="J42" s="10"/>
    </row>
    <row r="43" spans="1:10" ht="16.5" x14ac:dyDescent="0.35">
      <c r="A43" s="10"/>
      <c r="B43" s="11"/>
      <c r="C43" s="12" t="s">
        <v>36</v>
      </c>
      <c r="D43" s="12" t="s">
        <v>21</v>
      </c>
      <c r="E43" s="10">
        <v>1</v>
      </c>
      <c r="F43" s="10">
        <v>1</v>
      </c>
      <c r="G43" s="10">
        <v>1</v>
      </c>
      <c r="H43" s="10"/>
      <c r="I43" s="10">
        <f t="shared" si="3"/>
        <v>1</v>
      </c>
      <c r="J43" s="10"/>
    </row>
    <row r="44" spans="1:10" ht="16.5" x14ac:dyDescent="0.35">
      <c r="A44" s="10"/>
      <c r="B44" s="11"/>
      <c r="C44" s="12" t="s">
        <v>70</v>
      </c>
      <c r="D44" s="12" t="s">
        <v>21</v>
      </c>
      <c r="E44" s="10">
        <v>1</v>
      </c>
      <c r="F44" s="10">
        <v>3</v>
      </c>
      <c r="G44" s="10">
        <v>2</v>
      </c>
      <c r="H44" s="10"/>
      <c r="I44" s="10">
        <f t="shared" si="3"/>
        <v>6</v>
      </c>
      <c r="J44" s="10"/>
    </row>
    <row r="45" spans="1:10" ht="16.5" x14ac:dyDescent="0.35">
      <c r="A45" s="10"/>
      <c r="B45" s="11"/>
      <c r="C45" s="12" t="s">
        <v>69</v>
      </c>
      <c r="D45" s="12" t="s">
        <v>21</v>
      </c>
      <c r="E45" s="10">
        <v>1</v>
      </c>
      <c r="F45" s="10">
        <v>2</v>
      </c>
      <c r="G45" s="10">
        <v>2.5</v>
      </c>
      <c r="H45" s="10"/>
      <c r="I45" s="10">
        <f t="shared" ref="I45" si="4">E45*F45*G45</f>
        <v>5</v>
      </c>
      <c r="J45" s="10"/>
    </row>
    <row r="46" spans="1:10" ht="16.5" x14ac:dyDescent="0.35">
      <c r="A46" s="10"/>
      <c r="B46" s="11"/>
      <c r="C46" s="12" t="s">
        <v>37</v>
      </c>
      <c r="D46" s="12" t="s">
        <v>21</v>
      </c>
      <c r="E46" s="10">
        <v>1</v>
      </c>
      <c r="F46" s="10">
        <v>1.5</v>
      </c>
      <c r="G46" s="10">
        <v>3.5</v>
      </c>
      <c r="H46" s="10"/>
      <c r="I46" s="10">
        <f t="shared" si="3"/>
        <v>5.25</v>
      </c>
      <c r="J46" s="10"/>
    </row>
    <row r="47" spans="1:10" ht="16.5" x14ac:dyDescent="0.35">
      <c r="A47" s="10"/>
      <c r="B47" s="11"/>
      <c r="C47" s="12" t="s">
        <v>38</v>
      </c>
      <c r="D47" s="12" t="s">
        <v>21</v>
      </c>
      <c r="E47" s="10">
        <v>1</v>
      </c>
      <c r="F47" s="10">
        <v>2</v>
      </c>
      <c r="G47" s="10">
        <v>5</v>
      </c>
      <c r="H47" s="10"/>
      <c r="I47" s="10">
        <f t="shared" si="3"/>
        <v>10</v>
      </c>
      <c r="J47" s="10"/>
    </row>
    <row r="48" spans="1:10" ht="16.5" x14ac:dyDescent="0.35">
      <c r="A48" s="10"/>
      <c r="B48" s="11"/>
      <c r="C48" s="12" t="s">
        <v>29</v>
      </c>
      <c r="D48" s="12" t="s">
        <v>21</v>
      </c>
      <c r="E48" s="10">
        <v>1</v>
      </c>
      <c r="F48" s="10">
        <v>4</v>
      </c>
      <c r="G48" s="10">
        <v>2</v>
      </c>
      <c r="H48" s="10"/>
      <c r="I48" s="10">
        <f t="shared" si="3"/>
        <v>8</v>
      </c>
      <c r="J48" s="10"/>
    </row>
    <row r="49" spans="1:10" ht="16.5" x14ac:dyDescent="0.35">
      <c r="A49" s="10"/>
      <c r="B49" s="11"/>
      <c r="C49" s="12" t="s">
        <v>39</v>
      </c>
      <c r="D49" s="12" t="s">
        <v>21</v>
      </c>
      <c r="E49" s="10">
        <v>1</v>
      </c>
      <c r="F49" s="10">
        <v>2</v>
      </c>
      <c r="G49" s="10">
        <v>2.5</v>
      </c>
      <c r="H49" s="10"/>
      <c r="I49" s="10">
        <f t="shared" si="3"/>
        <v>5</v>
      </c>
      <c r="J49" s="10"/>
    </row>
    <row r="50" spans="1:10" ht="16.5" x14ac:dyDescent="0.35">
      <c r="A50" s="10"/>
      <c r="B50" s="11"/>
      <c r="C50" s="12" t="s">
        <v>40</v>
      </c>
      <c r="D50" s="12" t="s">
        <v>21</v>
      </c>
      <c r="E50" s="10">
        <v>1</v>
      </c>
      <c r="F50" s="10">
        <v>1</v>
      </c>
      <c r="G50" s="10">
        <v>1</v>
      </c>
      <c r="H50" s="10"/>
      <c r="I50" s="10">
        <f t="shared" si="3"/>
        <v>1</v>
      </c>
      <c r="J50" s="10"/>
    </row>
    <row r="51" spans="1:10" ht="16.5" x14ac:dyDescent="0.35">
      <c r="A51" s="10"/>
      <c r="B51" s="11"/>
      <c r="C51" s="12" t="s">
        <v>72</v>
      </c>
      <c r="D51" s="12" t="s">
        <v>21</v>
      </c>
      <c r="E51" s="10">
        <v>1</v>
      </c>
      <c r="F51" s="10">
        <v>3</v>
      </c>
      <c r="G51" s="10">
        <v>1.5</v>
      </c>
      <c r="H51" s="10"/>
      <c r="I51" s="10">
        <f t="shared" si="3"/>
        <v>4.5</v>
      </c>
      <c r="J51" s="10"/>
    </row>
    <row r="52" spans="1:10" x14ac:dyDescent="0.35">
      <c r="A52" s="58" t="s">
        <v>7</v>
      </c>
      <c r="B52" s="58"/>
      <c r="C52" s="58"/>
      <c r="D52" s="58"/>
      <c r="E52" s="58"/>
      <c r="F52" s="58"/>
      <c r="G52" s="58"/>
      <c r="H52" s="58"/>
      <c r="I52" s="16">
        <f>SUM(I39:I51)</f>
        <v>75.95</v>
      </c>
      <c r="J52" s="17"/>
    </row>
    <row r="53" spans="1:10" x14ac:dyDescent="0.35">
      <c r="A53" s="4">
        <v>3</v>
      </c>
      <c r="B53" s="5" t="s">
        <v>73</v>
      </c>
      <c r="C53" s="6"/>
      <c r="D53" s="6"/>
      <c r="E53" s="7"/>
      <c r="F53" s="6"/>
      <c r="G53" s="6"/>
      <c r="H53" s="6"/>
      <c r="I53" s="8"/>
      <c r="J53" s="9"/>
    </row>
    <row r="54" spans="1:10" ht="16.5" x14ac:dyDescent="0.35">
      <c r="A54" s="10"/>
      <c r="B54" s="11" t="s">
        <v>74</v>
      </c>
      <c r="C54" s="12" t="s">
        <v>29</v>
      </c>
      <c r="D54" s="12" t="s">
        <v>21</v>
      </c>
      <c r="E54" s="10">
        <v>1</v>
      </c>
      <c r="F54" s="10">
        <f>3.91*2+4.77</f>
        <v>12.59</v>
      </c>
      <c r="G54" s="10">
        <v>2.5</v>
      </c>
      <c r="H54" s="10"/>
      <c r="I54" s="10">
        <f>E54*F54*G54</f>
        <v>31.475000000000001</v>
      </c>
      <c r="J54" s="10"/>
    </row>
    <row r="55" spans="1:10" ht="16.5" x14ac:dyDescent="0.35">
      <c r="A55" s="10"/>
      <c r="B55" s="11"/>
      <c r="C55" s="12" t="s">
        <v>39</v>
      </c>
      <c r="D55" s="12" t="s">
        <v>21</v>
      </c>
      <c r="E55" s="10">
        <v>1</v>
      </c>
      <c r="F55" s="10">
        <f>4.05*2+7.08*2</f>
        <v>22.259999999999998</v>
      </c>
      <c r="G55" s="10">
        <v>2.5</v>
      </c>
      <c r="H55" s="10"/>
      <c r="I55" s="10">
        <f t="shared" ref="I55:I63" si="5">E55*F55*G55</f>
        <v>55.649999999999991</v>
      </c>
      <c r="J55" s="10"/>
    </row>
    <row r="56" spans="1:10" ht="16.5" x14ac:dyDescent="0.35">
      <c r="A56" s="10"/>
      <c r="B56" s="11"/>
      <c r="C56" s="12" t="s">
        <v>38</v>
      </c>
      <c r="D56" s="12" t="s">
        <v>21</v>
      </c>
      <c r="E56" s="10">
        <v>1</v>
      </c>
      <c r="F56" s="10">
        <f>9.53*2+1.89</f>
        <v>20.95</v>
      </c>
      <c r="G56" s="10">
        <v>2.5</v>
      </c>
      <c r="H56" s="10"/>
      <c r="I56" s="10">
        <f t="shared" si="5"/>
        <v>52.375</v>
      </c>
      <c r="J56" s="10"/>
    </row>
    <row r="57" spans="1:10" ht="16.5" x14ac:dyDescent="0.35">
      <c r="A57" s="10"/>
      <c r="B57" s="11"/>
      <c r="C57" s="12" t="s">
        <v>37</v>
      </c>
      <c r="D57" s="12" t="s">
        <v>21</v>
      </c>
      <c r="E57" s="10">
        <v>1</v>
      </c>
      <c r="F57" s="10">
        <f>3.45*2+3.37*2</f>
        <v>13.64</v>
      </c>
      <c r="G57" s="10">
        <v>2.5</v>
      </c>
      <c r="H57" s="10"/>
      <c r="I57" s="10">
        <f t="shared" si="5"/>
        <v>34.1</v>
      </c>
      <c r="J57" s="10"/>
    </row>
    <row r="58" spans="1:10" ht="16.5" x14ac:dyDescent="0.35">
      <c r="A58" s="10"/>
      <c r="B58" s="11"/>
      <c r="C58" s="12" t="s">
        <v>34</v>
      </c>
      <c r="D58" s="12" t="s">
        <v>21</v>
      </c>
      <c r="E58" s="10">
        <v>1</v>
      </c>
      <c r="F58" s="10">
        <f>3.5*2+4*2</f>
        <v>15</v>
      </c>
      <c r="G58" s="10">
        <v>2.5</v>
      </c>
      <c r="H58" s="10"/>
      <c r="I58" s="10">
        <f t="shared" si="5"/>
        <v>37.5</v>
      </c>
      <c r="J58" s="10"/>
    </row>
    <row r="59" spans="1:10" ht="16.5" x14ac:dyDescent="0.35">
      <c r="A59" s="10"/>
      <c r="B59" s="11"/>
      <c r="C59" s="12" t="s">
        <v>36</v>
      </c>
      <c r="D59" s="12" t="s">
        <v>21</v>
      </c>
      <c r="E59" s="10">
        <v>1</v>
      </c>
      <c r="F59" s="10">
        <f>5.45*2+6.66*2</f>
        <v>24.22</v>
      </c>
      <c r="G59" s="10">
        <v>2.5</v>
      </c>
      <c r="H59" s="10"/>
      <c r="I59" s="10">
        <f t="shared" si="5"/>
        <v>60.55</v>
      </c>
      <c r="J59" s="10"/>
    </row>
    <row r="60" spans="1:10" ht="16.5" x14ac:dyDescent="0.35">
      <c r="A60" s="10"/>
      <c r="B60" s="11"/>
      <c r="C60" s="12" t="s">
        <v>35</v>
      </c>
      <c r="D60" s="12" t="s">
        <v>21</v>
      </c>
      <c r="E60" s="10">
        <v>1</v>
      </c>
      <c r="F60" s="10">
        <f>3.5*2+3.21*2</f>
        <v>13.42</v>
      </c>
      <c r="G60" s="10">
        <v>2.5</v>
      </c>
      <c r="H60" s="10"/>
      <c r="I60" s="10">
        <f t="shared" si="5"/>
        <v>33.549999999999997</v>
      </c>
      <c r="J60" s="10"/>
    </row>
    <row r="61" spans="1:10" ht="16.5" x14ac:dyDescent="0.35">
      <c r="A61" s="10"/>
      <c r="B61" s="11"/>
      <c r="C61" s="12" t="s">
        <v>33</v>
      </c>
      <c r="D61" s="12" t="s">
        <v>21</v>
      </c>
      <c r="E61" s="10">
        <v>1</v>
      </c>
      <c r="F61" s="10">
        <f>4.5*2+3*2</f>
        <v>15</v>
      </c>
      <c r="G61" s="10">
        <v>2.5</v>
      </c>
      <c r="H61" s="10"/>
      <c r="I61" s="10">
        <f t="shared" si="5"/>
        <v>37.5</v>
      </c>
      <c r="J61" s="10"/>
    </row>
    <row r="62" spans="1:10" ht="16.5" x14ac:dyDescent="0.35">
      <c r="A62" s="10"/>
      <c r="B62" s="11"/>
      <c r="C62" s="12" t="s">
        <v>31</v>
      </c>
      <c r="D62" s="12" t="s">
        <v>21</v>
      </c>
      <c r="E62" s="10">
        <v>1</v>
      </c>
      <c r="F62" s="10">
        <f>4.5*2+4.1*2</f>
        <v>17.2</v>
      </c>
      <c r="G62" s="10">
        <v>2.5</v>
      </c>
      <c r="H62" s="10"/>
      <c r="I62" s="10">
        <f t="shared" si="5"/>
        <v>43</v>
      </c>
      <c r="J62" s="10"/>
    </row>
    <row r="63" spans="1:10" ht="16.5" x14ac:dyDescent="0.35">
      <c r="A63" s="10"/>
      <c r="B63" s="11"/>
      <c r="C63" s="12" t="s">
        <v>30</v>
      </c>
      <c r="D63" s="12" t="s">
        <v>21</v>
      </c>
      <c r="E63" s="10">
        <v>1</v>
      </c>
      <c r="F63" s="10">
        <f>4.5*2+3.5*2</f>
        <v>16</v>
      </c>
      <c r="G63" s="10">
        <v>2.5</v>
      </c>
      <c r="H63" s="10"/>
      <c r="I63" s="10">
        <f t="shared" si="5"/>
        <v>40</v>
      </c>
      <c r="J63" s="10"/>
    </row>
    <row r="64" spans="1:10" x14ac:dyDescent="0.35">
      <c r="A64" s="58" t="s">
        <v>7</v>
      </c>
      <c r="B64" s="58"/>
      <c r="C64" s="58"/>
      <c r="D64" s="58"/>
      <c r="E64" s="58"/>
      <c r="F64" s="58"/>
      <c r="G64" s="58"/>
      <c r="H64" s="58"/>
      <c r="I64" s="16">
        <f>SUM(I54:I63)</f>
        <v>425.7</v>
      </c>
      <c r="J64" s="17"/>
    </row>
    <row r="65" spans="1:10" ht="16.5" x14ac:dyDescent="0.35">
      <c r="A65" s="10"/>
      <c r="B65" s="11" t="s">
        <v>75</v>
      </c>
      <c r="C65" s="12" t="s">
        <v>29</v>
      </c>
      <c r="D65" s="12" t="s">
        <v>21</v>
      </c>
      <c r="E65" s="10">
        <v>1</v>
      </c>
      <c r="F65" s="10">
        <v>3.77</v>
      </c>
      <c r="G65" s="10">
        <v>4.91</v>
      </c>
      <c r="H65" s="10"/>
      <c r="I65" s="10">
        <f t="shared" ref="I65:I79" si="6">E65*F65*G65</f>
        <v>18.5107</v>
      </c>
      <c r="J65" s="10"/>
    </row>
    <row r="66" spans="1:10" ht="16.5" x14ac:dyDescent="0.35">
      <c r="A66" s="10"/>
      <c r="B66" s="11"/>
      <c r="C66" s="12" t="s">
        <v>39</v>
      </c>
      <c r="D66" s="12" t="s">
        <v>21</v>
      </c>
      <c r="E66" s="10">
        <v>1</v>
      </c>
      <c r="F66" s="10">
        <v>4.05</v>
      </c>
      <c r="G66" s="10">
        <v>7.08</v>
      </c>
      <c r="H66" s="10"/>
      <c r="I66" s="10">
        <f t="shared" si="6"/>
        <v>28.673999999999999</v>
      </c>
      <c r="J66" s="10"/>
    </row>
    <row r="67" spans="1:10" ht="16.5" x14ac:dyDescent="0.35">
      <c r="A67" s="10"/>
      <c r="B67" s="11"/>
      <c r="C67" s="12" t="s">
        <v>72</v>
      </c>
      <c r="D67" s="12" t="s">
        <v>21</v>
      </c>
      <c r="E67" s="10">
        <v>1</v>
      </c>
      <c r="F67" s="10">
        <v>3</v>
      </c>
      <c r="G67" s="10">
        <v>1.5</v>
      </c>
      <c r="H67" s="10"/>
      <c r="I67" s="10">
        <f t="shared" si="6"/>
        <v>4.5</v>
      </c>
      <c r="J67" s="10"/>
    </row>
    <row r="68" spans="1:10" ht="16.5" x14ac:dyDescent="0.35">
      <c r="A68" s="10"/>
      <c r="B68" s="11"/>
      <c r="C68" s="12" t="s">
        <v>40</v>
      </c>
      <c r="D68" s="12" t="s">
        <v>21</v>
      </c>
      <c r="E68" s="10">
        <v>1</v>
      </c>
      <c r="F68" s="10">
        <v>5.16</v>
      </c>
      <c r="G68" s="10">
        <v>3</v>
      </c>
      <c r="H68" s="10"/>
      <c r="I68" s="10">
        <f t="shared" si="6"/>
        <v>15.48</v>
      </c>
      <c r="J68" s="10"/>
    </row>
    <row r="69" spans="1:10" ht="16.5" x14ac:dyDescent="0.35">
      <c r="A69" s="10"/>
      <c r="B69" s="11"/>
      <c r="C69" s="12" t="s">
        <v>38</v>
      </c>
      <c r="D69" s="12" t="s">
        <v>21</v>
      </c>
      <c r="E69" s="10">
        <v>1</v>
      </c>
      <c r="F69" s="10">
        <v>9.5299999999999994</v>
      </c>
      <c r="G69" s="10">
        <v>1.9</v>
      </c>
      <c r="H69" s="10"/>
      <c r="I69" s="10">
        <f t="shared" si="6"/>
        <v>18.106999999999999</v>
      </c>
      <c r="J69" s="10"/>
    </row>
    <row r="70" spans="1:10" ht="16.5" x14ac:dyDescent="0.35">
      <c r="A70" s="10"/>
      <c r="B70" s="11"/>
      <c r="C70" s="12" t="s">
        <v>76</v>
      </c>
      <c r="D70" s="12" t="s">
        <v>21</v>
      </c>
      <c r="E70" s="10">
        <v>1</v>
      </c>
      <c r="F70" s="10">
        <v>3.45</v>
      </c>
      <c r="G70" s="10">
        <v>3.37</v>
      </c>
      <c r="H70" s="10"/>
      <c r="I70" s="10">
        <f t="shared" si="6"/>
        <v>11.626500000000002</v>
      </c>
      <c r="J70" s="10"/>
    </row>
    <row r="71" spans="1:10" ht="16.5" x14ac:dyDescent="0.35">
      <c r="A71" s="10"/>
      <c r="B71" s="11"/>
      <c r="C71" s="12" t="s">
        <v>69</v>
      </c>
      <c r="D71" s="12" t="s">
        <v>21</v>
      </c>
      <c r="E71" s="10">
        <v>1</v>
      </c>
      <c r="F71" s="10">
        <v>2.39</v>
      </c>
      <c r="G71" s="10">
        <v>2</v>
      </c>
      <c r="H71" s="10"/>
      <c r="I71" s="10">
        <f t="shared" si="6"/>
        <v>4.78</v>
      </c>
      <c r="J71" s="10"/>
    </row>
    <row r="72" spans="1:10" ht="16.5" x14ac:dyDescent="0.35">
      <c r="A72" s="10"/>
      <c r="B72" s="11"/>
      <c r="C72" s="12" t="s">
        <v>34</v>
      </c>
      <c r="D72" s="12" t="s">
        <v>21</v>
      </c>
      <c r="E72" s="10">
        <v>1</v>
      </c>
      <c r="F72" s="10">
        <v>4.38</v>
      </c>
      <c r="G72" s="10">
        <v>4</v>
      </c>
      <c r="H72" s="10"/>
      <c r="I72" s="10">
        <f t="shared" si="6"/>
        <v>17.52</v>
      </c>
      <c r="J72" s="10"/>
    </row>
    <row r="73" spans="1:10" ht="16.5" x14ac:dyDescent="0.35">
      <c r="A73" s="10"/>
      <c r="B73" s="11"/>
      <c r="C73" s="12" t="s">
        <v>36</v>
      </c>
      <c r="D73" s="12" t="s">
        <v>21</v>
      </c>
      <c r="E73" s="10">
        <v>1</v>
      </c>
      <c r="F73" s="10">
        <v>5.45</v>
      </c>
      <c r="G73" s="10">
        <v>6.66</v>
      </c>
      <c r="H73" s="10"/>
      <c r="I73" s="10">
        <f t="shared" si="6"/>
        <v>36.297000000000004</v>
      </c>
      <c r="J73" s="10"/>
    </row>
    <row r="74" spans="1:10" ht="16.5" x14ac:dyDescent="0.35">
      <c r="A74" s="10"/>
      <c r="B74" s="11"/>
      <c r="C74" s="12" t="s">
        <v>70</v>
      </c>
      <c r="D74" s="12" t="s">
        <v>21</v>
      </c>
      <c r="E74" s="10">
        <v>1</v>
      </c>
      <c r="F74" s="10">
        <v>3</v>
      </c>
      <c r="G74" s="10">
        <v>2</v>
      </c>
      <c r="H74" s="10"/>
      <c r="I74" s="10">
        <f t="shared" si="6"/>
        <v>6</v>
      </c>
      <c r="J74" s="10"/>
    </row>
    <row r="75" spans="1:10" ht="16.5" x14ac:dyDescent="0.35">
      <c r="A75" s="10"/>
      <c r="B75" s="11"/>
      <c r="C75" s="12" t="s">
        <v>35</v>
      </c>
      <c r="D75" s="12" t="s">
        <v>21</v>
      </c>
      <c r="E75" s="10">
        <v>1</v>
      </c>
      <c r="F75" s="10">
        <v>3.21</v>
      </c>
      <c r="G75" s="10">
        <v>3.45</v>
      </c>
      <c r="H75" s="10"/>
      <c r="I75" s="10">
        <f t="shared" si="6"/>
        <v>11.0745</v>
      </c>
      <c r="J75" s="10"/>
    </row>
    <row r="76" spans="1:10" ht="16.5" x14ac:dyDescent="0.35">
      <c r="A76" s="10"/>
      <c r="B76" s="11"/>
      <c r="C76" s="12" t="s">
        <v>33</v>
      </c>
      <c r="D76" s="12" t="s">
        <v>21</v>
      </c>
      <c r="E76" s="10">
        <v>1</v>
      </c>
      <c r="F76" s="10">
        <v>4.5</v>
      </c>
      <c r="G76" s="10">
        <v>3</v>
      </c>
      <c r="H76" s="10"/>
      <c r="I76" s="10">
        <f t="shared" si="6"/>
        <v>13.5</v>
      </c>
      <c r="J76" s="10"/>
    </row>
    <row r="77" spans="1:10" ht="16.5" x14ac:dyDescent="0.35">
      <c r="A77" s="10"/>
      <c r="B77" s="11"/>
      <c r="C77" s="12" t="s">
        <v>31</v>
      </c>
      <c r="D77" s="12" t="s">
        <v>21</v>
      </c>
      <c r="E77" s="10">
        <v>1</v>
      </c>
      <c r="F77" s="10">
        <v>4.5</v>
      </c>
      <c r="G77" s="10">
        <v>4.1100000000000003</v>
      </c>
      <c r="H77" s="10"/>
      <c r="I77" s="10">
        <f t="shared" ref="I77:I78" si="7">E77*F77*G77</f>
        <v>18.495000000000001</v>
      </c>
      <c r="J77" s="10"/>
    </row>
    <row r="78" spans="1:10" ht="16.5" x14ac:dyDescent="0.35">
      <c r="A78" s="10"/>
      <c r="B78" s="11"/>
      <c r="C78" s="12" t="s">
        <v>33</v>
      </c>
      <c r="D78" s="12" t="s">
        <v>21</v>
      </c>
      <c r="E78" s="10">
        <v>1</v>
      </c>
      <c r="F78" s="10">
        <v>4.5</v>
      </c>
      <c r="G78" s="10">
        <v>3.4</v>
      </c>
      <c r="H78" s="10"/>
      <c r="I78" s="10">
        <f t="shared" si="7"/>
        <v>15.299999999999999</v>
      </c>
      <c r="J78" s="10"/>
    </row>
    <row r="79" spans="1:10" ht="16.5" x14ac:dyDescent="0.35">
      <c r="A79" s="10"/>
      <c r="B79" s="11"/>
      <c r="C79" s="12" t="s">
        <v>31</v>
      </c>
      <c r="D79" s="12" t="s">
        <v>21</v>
      </c>
      <c r="E79" s="10">
        <v>1</v>
      </c>
      <c r="F79" s="10">
        <v>2</v>
      </c>
      <c r="G79" s="10">
        <v>1.7</v>
      </c>
      <c r="H79" s="10"/>
      <c r="I79" s="10">
        <f t="shared" si="6"/>
        <v>3.4</v>
      </c>
      <c r="J79" s="10"/>
    </row>
    <row r="80" spans="1:10" x14ac:dyDescent="0.35">
      <c r="A80" s="58" t="s">
        <v>7</v>
      </c>
      <c r="B80" s="58"/>
      <c r="C80" s="58"/>
      <c r="D80" s="58"/>
      <c r="E80" s="58"/>
      <c r="F80" s="58"/>
      <c r="G80" s="58"/>
      <c r="H80" s="58"/>
      <c r="I80" s="16">
        <f>SUM(I65:I79)</f>
        <v>223.26470000000003</v>
      </c>
      <c r="J80" s="17"/>
    </row>
    <row r="81" spans="1:10" x14ac:dyDescent="0.35">
      <c r="A81" s="4">
        <v>3</v>
      </c>
      <c r="B81" s="5" t="s">
        <v>41</v>
      </c>
      <c r="C81" s="6"/>
      <c r="D81" s="6"/>
      <c r="E81" s="7"/>
      <c r="F81" s="6"/>
      <c r="G81" s="6"/>
      <c r="H81" s="6"/>
      <c r="I81" s="8"/>
      <c r="J81" s="9"/>
    </row>
    <row r="82" spans="1:10" x14ac:dyDescent="0.35">
      <c r="A82" s="10"/>
      <c r="B82" s="11"/>
      <c r="C82" s="12" t="s">
        <v>14</v>
      </c>
      <c r="D82" s="12" t="s">
        <v>0</v>
      </c>
      <c r="E82" s="10">
        <v>25</v>
      </c>
      <c r="F82" s="13"/>
      <c r="G82" s="14"/>
      <c r="H82" s="10"/>
      <c r="I82" s="10">
        <f>E82</f>
        <v>25</v>
      </c>
      <c r="J82" s="10"/>
    </row>
    <row r="83" spans="1:10" x14ac:dyDescent="0.35">
      <c r="A83" s="58" t="s">
        <v>7</v>
      </c>
      <c r="B83" s="58"/>
      <c r="C83" s="58"/>
      <c r="D83" s="58"/>
      <c r="E83" s="58"/>
      <c r="F83" s="58"/>
      <c r="G83" s="58"/>
      <c r="H83" s="58"/>
      <c r="I83" s="16">
        <f>SUM(I82)</f>
        <v>25</v>
      </c>
      <c r="J83" s="17"/>
    </row>
    <row r="84" spans="1:10" x14ac:dyDescent="0.35">
      <c r="A84" s="4">
        <v>4</v>
      </c>
      <c r="B84" s="5" t="s">
        <v>42</v>
      </c>
      <c r="C84" s="6"/>
      <c r="D84" s="6"/>
      <c r="E84" s="7"/>
      <c r="F84" s="6"/>
      <c r="G84" s="6"/>
      <c r="H84" s="6"/>
      <c r="I84" s="8"/>
      <c r="J84" s="9"/>
    </row>
    <row r="85" spans="1:10" ht="16.5" x14ac:dyDescent="0.35">
      <c r="A85" s="10"/>
      <c r="B85" s="11" t="s">
        <v>15</v>
      </c>
      <c r="C85" s="12" t="s">
        <v>43</v>
      </c>
      <c r="D85" s="12" t="s">
        <v>21</v>
      </c>
      <c r="E85" s="10">
        <v>8</v>
      </c>
      <c r="F85" s="10">
        <v>1</v>
      </c>
      <c r="G85" s="10">
        <v>2.5</v>
      </c>
      <c r="H85" s="10"/>
      <c r="I85" s="10">
        <f>E85*F85*G85</f>
        <v>20</v>
      </c>
      <c r="J85" s="10"/>
    </row>
    <row r="86" spans="1:10" ht="16.5" x14ac:dyDescent="0.35">
      <c r="A86" s="10"/>
      <c r="B86" s="11"/>
      <c r="C86" s="12" t="s">
        <v>44</v>
      </c>
      <c r="D86" s="12" t="s">
        <v>21</v>
      </c>
      <c r="E86" s="10">
        <v>4</v>
      </c>
      <c r="F86" s="10">
        <v>0.8</v>
      </c>
      <c r="G86" s="10">
        <v>2.5</v>
      </c>
      <c r="H86" s="10"/>
      <c r="I86" s="10">
        <f t="shared" ref="I86:I88" si="8">E86*F86*G86</f>
        <v>8</v>
      </c>
      <c r="J86" s="10"/>
    </row>
    <row r="87" spans="1:10" ht="16.5" x14ac:dyDescent="0.35">
      <c r="A87" s="10"/>
      <c r="B87" s="11"/>
      <c r="C87" s="12" t="s">
        <v>45</v>
      </c>
      <c r="D87" s="12" t="s">
        <v>21</v>
      </c>
      <c r="E87" s="10">
        <v>1</v>
      </c>
      <c r="F87" s="10">
        <v>1.97</v>
      </c>
      <c r="G87" s="10">
        <v>2.5</v>
      </c>
      <c r="H87" s="10"/>
      <c r="I87" s="10">
        <f t="shared" si="8"/>
        <v>4.9249999999999998</v>
      </c>
      <c r="J87" s="10"/>
    </row>
    <row r="88" spans="1:10" ht="16.5" x14ac:dyDescent="0.35">
      <c r="A88" s="10"/>
      <c r="B88" s="11"/>
      <c r="C88" s="12" t="s">
        <v>46</v>
      </c>
      <c r="D88" s="12" t="s">
        <v>21</v>
      </c>
      <c r="E88" s="10">
        <v>2</v>
      </c>
      <c r="F88" s="10">
        <v>3.77</v>
      </c>
      <c r="G88" s="10">
        <v>2.5</v>
      </c>
      <c r="H88" s="10"/>
      <c r="I88" s="10">
        <f t="shared" si="8"/>
        <v>18.850000000000001</v>
      </c>
      <c r="J88" s="10"/>
    </row>
    <row r="89" spans="1:10" x14ac:dyDescent="0.35">
      <c r="A89" s="58" t="s">
        <v>7</v>
      </c>
      <c r="B89" s="58"/>
      <c r="C89" s="58"/>
      <c r="D89" s="58"/>
      <c r="E89" s="58"/>
      <c r="F89" s="58"/>
      <c r="G89" s="58"/>
      <c r="H89" s="58"/>
      <c r="I89" s="16">
        <f>SUM(I85:I88)</f>
        <v>51.774999999999999</v>
      </c>
      <c r="J89" s="17"/>
    </row>
    <row r="90" spans="1:10" x14ac:dyDescent="0.35">
      <c r="A90" s="4">
        <v>5</v>
      </c>
      <c r="B90" s="5" t="s">
        <v>47</v>
      </c>
      <c r="C90" s="6"/>
      <c r="D90" s="6"/>
      <c r="E90" s="7"/>
      <c r="F90" s="6"/>
      <c r="G90" s="6"/>
      <c r="H90" s="6"/>
      <c r="I90" s="8"/>
      <c r="J90" s="9"/>
    </row>
    <row r="91" spans="1:10" ht="16.5" x14ac:dyDescent="0.35">
      <c r="A91" s="10"/>
      <c r="B91" s="11" t="s">
        <v>16</v>
      </c>
      <c r="C91" s="12" t="s">
        <v>29</v>
      </c>
      <c r="D91" s="12" t="s">
        <v>21</v>
      </c>
      <c r="E91" s="10">
        <v>1</v>
      </c>
      <c r="F91" s="10">
        <v>3.77</v>
      </c>
      <c r="G91" s="10">
        <v>4.91</v>
      </c>
      <c r="H91" s="10"/>
      <c r="I91" s="10">
        <f>E91*F91*G91</f>
        <v>18.5107</v>
      </c>
      <c r="J91" s="10"/>
    </row>
    <row r="92" spans="1:10" ht="16.5" x14ac:dyDescent="0.35">
      <c r="A92" s="10"/>
      <c r="B92" s="11"/>
      <c r="C92" s="12" t="s">
        <v>39</v>
      </c>
      <c r="D92" s="12" t="s">
        <v>21</v>
      </c>
      <c r="E92" s="10">
        <v>1</v>
      </c>
      <c r="F92" s="10">
        <v>4.05</v>
      </c>
      <c r="G92" s="10">
        <v>7.08</v>
      </c>
      <c r="H92" s="10"/>
      <c r="I92" s="10">
        <f t="shared" ref="I92:I101" si="9">E92*F92*G92</f>
        <v>28.673999999999999</v>
      </c>
      <c r="J92" s="10"/>
    </row>
    <row r="93" spans="1:10" ht="16.5" x14ac:dyDescent="0.35">
      <c r="A93" s="10"/>
      <c r="B93" s="11"/>
      <c r="C93" s="12" t="s">
        <v>40</v>
      </c>
      <c r="D93" s="12" t="s">
        <v>21</v>
      </c>
      <c r="E93" s="10">
        <v>1</v>
      </c>
      <c r="F93" s="10">
        <v>2.95</v>
      </c>
      <c r="G93" s="10">
        <v>5.16</v>
      </c>
      <c r="H93" s="10"/>
      <c r="I93" s="10">
        <f t="shared" si="9"/>
        <v>15.222000000000001</v>
      </c>
      <c r="J93" s="10"/>
    </row>
    <row r="94" spans="1:10" ht="16.5" x14ac:dyDescent="0.35">
      <c r="A94" s="10"/>
      <c r="B94" s="11"/>
      <c r="C94" s="12" t="s">
        <v>38</v>
      </c>
      <c r="D94" s="12" t="s">
        <v>21</v>
      </c>
      <c r="E94" s="10">
        <v>1</v>
      </c>
      <c r="F94" s="10">
        <v>1.9</v>
      </c>
      <c r="G94" s="10">
        <v>9.5299999999999994</v>
      </c>
      <c r="H94" s="10"/>
      <c r="I94" s="10">
        <f t="shared" si="9"/>
        <v>18.106999999999999</v>
      </c>
      <c r="J94" s="10"/>
    </row>
    <row r="95" spans="1:10" ht="16.5" x14ac:dyDescent="0.35">
      <c r="A95" s="10"/>
      <c r="B95" s="11"/>
      <c r="C95" s="12" t="s">
        <v>37</v>
      </c>
      <c r="D95" s="12" t="s">
        <v>21</v>
      </c>
      <c r="E95" s="10">
        <v>1</v>
      </c>
      <c r="F95" s="10">
        <v>3.37</v>
      </c>
      <c r="G95" s="10">
        <v>3.45</v>
      </c>
      <c r="H95" s="10"/>
      <c r="I95" s="10">
        <f t="shared" si="9"/>
        <v>11.626500000000002</v>
      </c>
      <c r="J95" s="10"/>
    </row>
    <row r="96" spans="1:10" ht="16.5" x14ac:dyDescent="0.35">
      <c r="A96" s="10"/>
      <c r="B96" s="11"/>
      <c r="C96" s="12" t="s">
        <v>34</v>
      </c>
      <c r="D96" s="12" t="s">
        <v>21</v>
      </c>
      <c r="E96" s="10">
        <v>1</v>
      </c>
      <c r="F96" s="10">
        <v>4.38</v>
      </c>
      <c r="G96" s="10">
        <v>3.96</v>
      </c>
      <c r="H96" s="10"/>
      <c r="I96" s="10">
        <f t="shared" si="9"/>
        <v>17.344799999999999</v>
      </c>
      <c r="J96" s="10"/>
    </row>
    <row r="97" spans="1:10" ht="16.5" x14ac:dyDescent="0.35">
      <c r="A97" s="10"/>
      <c r="B97" s="11"/>
      <c r="C97" s="12" t="s">
        <v>36</v>
      </c>
      <c r="D97" s="12" t="s">
        <v>21</v>
      </c>
      <c r="E97" s="10">
        <v>1</v>
      </c>
      <c r="F97" s="10">
        <v>6.66</v>
      </c>
      <c r="G97" s="10">
        <v>5.45</v>
      </c>
      <c r="H97" s="10"/>
      <c r="I97" s="10">
        <f t="shared" si="9"/>
        <v>36.297000000000004</v>
      </c>
      <c r="J97" s="10"/>
    </row>
    <row r="98" spans="1:10" ht="16.5" x14ac:dyDescent="0.35">
      <c r="A98" s="10"/>
      <c r="B98" s="11"/>
      <c r="C98" s="12" t="s">
        <v>35</v>
      </c>
      <c r="D98" s="12" t="s">
        <v>21</v>
      </c>
      <c r="E98" s="10">
        <v>1</v>
      </c>
      <c r="F98" s="10">
        <v>3.21</v>
      </c>
      <c r="G98" s="10">
        <v>3.45</v>
      </c>
      <c r="H98" s="10"/>
      <c r="I98" s="10">
        <f t="shared" si="9"/>
        <v>11.0745</v>
      </c>
      <c r="J98" s="10"/>
    </row>
    <row r="99" spans="1:10" ht="16.5" x14ac:dyDescent="0.35">
      <c r="A99" s="10"/>
      <c r="B99" s="11"/>
      <c r="C99" s="12" t="s">
        <v>33</v>
      </c>
      <c r="D99" s="12" t="s">
        <v>21</v>
      </c>
      <c r="E99" s="10">
        <v>1</v>
      </c>
      <c r="F99" s="10">
        <v>4.4000000000000004</v>
      </c>
      <c r="G99" s="10">
        <v>3</v>
      </c>
      <c r="H99" s="10"/>
      <c r="I99" s="10">
        <f t="shared" si="9"/>
        <v>13.200000000000001</v>
      </c>
      <c r="J99" s="10"/>
    </row>
    <row r="100" spans="1:10" ht="16.5" x14ac:dyDescent="0.35">
      <c r="A100" s="10"/>
      <c r="B100" s="11"/>
      <c r="C100" s="12" t="s">
        <v>31</v>
      </c>
      <c r="D100" s="12" t="s">
        <v>21</v>
      </c>
      <c r="E100" s="10">
        <v>1</v>
      </c>
      <c r="F100" s="10">
        <v>4.4000000000000004</v>
      </c>
      <c r="G100" s="10">
        <v>4.1100000000000003</v>
      </c>
      <c r="H100" s="10"/>
      <c r="I100" s="10">
        <f t="shared" si="9"/>
        <v>18.084000000000003</v>
      </c>
      <c r="J100" s="10"/>
    </row>
    <row r="101" spans="1:10" ht="16.5" x14ac:dyDescent="0.35">
      <c r="A101" s="10"/>
      <c r="B101" s="11"/>
      <c r="C101" s="12" t="s">
        <v>30</v>
      </c>
      <c r="D101" s="12" t="s">
        <v>21</v>
      </c>
      <c r="E101" s="10">
        <v>1</v>
      </c>
      <c r="F101" s="10">
        <v>4.4000000000000004</v>
      </c>
      <c r="G101" s="10">
        <v>3.4</v>
      </c>
      <c r="H101" s="10"/>
      <c r="I101" s="10">
        <f t="shared" si="9"/>
        <v>14.96</v>
      </c>
      <c r="J101" s="10"/>
    </row>
    <row r="102" spans="1:10" x14ac:dyDescent="0.35">
      <c r="A102" s="58" t="s">
        <v>7</v>
      </c>
      <c r="B102" s="58"/>
      <c r="C102" s="58"/>
      <c r="D102" s="58"/>
      <c r="E102" s="58"/>
      <c r="F102" s="58"/>
      <c r="G102" s="58"/>
      <c r="H102" s="58"/>
      <c r="I102" s="16">
        <f>SUM(I91:I101)</f>
        <v>203.10050000000001</v>
      </c>
      <c r="J102" s="17"/>
    </row>
    <row r="103" spans="1:10" x14ac:dyDescent="0.35">
      <c r="A103" s="4">
        <v>6</v>
      </c>
      <c r="B103" s="5" t="s">
        <v>17</v>
      </c>
      <c r="C103" s="6"/>
      <c r="D103" s="6"/>
      <c r="E103" s="7"/>
      <c r="F103" s="6"/>
      <c r="G103" s="6"/>
      <c r="H103" s="6"/>
      <c r="I103" s="8"/>
      <c r="J103" s="9"/>
    </row>
    <row r="104" spans="1:10" ht="16.5" x14ac:dyDescent="0.35">
      <c r="A104" s="10"/>
      <c r="B104" s="11" t="s">
        <v>48</v>
      </c>
      <c r="C104" s="12" t="s">
        <v>48</v>
      </c>
      <c r="D104" s="12" t="s">
        <v>21</v>
      </c>
      <c r="E104" s="10">
        <v>1</v>
      </c>
      <c r="F104" s="13">
        <f>337.6725*0.4</f>
        <v>135.06900000000002</v>
      </c>
      <c r="G104" s="14"/>
      <c r="H104" s="10"/>
      <c r="I104" s="10">
        <f>E104*F104</f>
        <v>135.06900000000002</v>
      </c>
      <c r="J104" s="10"/>
    </row>
    <row r="105" spans="1:10" x14ac:dyDescent="0.35">
      <c r="A105" s="58" t="s">
        <v>7</v>
      </c>
      <c r="B105" s="58"/>
      <c r="C105" s="58"/>
      <c r="D105" s="58"/>
      <c r="E105" s="58"/>
      <c r="F105" s="58"/>
      <c r="G105" s="58"/>
      <c r="H105" s="58"/>
      <c r="I105" s="16">
        <f>SUM(I104)</f>
        <v>135.06900000000002</v>
      </c>
      <c r="J105" s="17"/>
    </row>
    <row r="106" spans="1:10" x14ac:dyDescent="0.35">
      <c r="A106" s="4">
        <v>7</v>
      </c>
      <c r="B106" s="5" t="s">
        <v>18</v>
      </c>
      <c r="C106" s="6"/>
      <c r="D106" s="6"/>
      <c r="E106" s="7"/>
      <c r="F106" s="6"/>
      <c r="G106" s="6"/>
      <c r="H106" s="6"/>
      <c r="I106" s="8"/>
      <c r="J106" s="9"/>
    </row>
    <row r="107" spans="1:10" ht="16.5" x14ac:dyDescent="0.35">
      <c r="A107" s="10"/>
      <c r="B107" s="11" t="s">
        <v>49</v>
      </c>
      <c r="C107" s="12" t="s">
        <v>50</v>
      </c>
      <c r="D107" s="12" t="s">
        <v>21</v>
      </c>
      <c r="E107" s="10">
        <v>1</v>
      </c>
      <c r="F107" s="13">
        <v>3</v>
      </c>
      <c r="G107" s="14">
        <v>1.5</v>
      </c>
      <c r="H107" s="10"/>
      <c r="I107" s="10">
        <f>E107*F107*G107</f>
        <v>4.5</v>
      </c>
      <c r="J107" s="10"/>
    </row>
    <row r="108" spans="1:10" ht="16.5" x14ac:dyDescent="0.35">
      <c r="A108" s="10"/>
      <c r="B108" s="11"/>
      <c r="C108" s="12" t="s">
        <v>51</v>
      </c>
      <c r="D108" s="12" t="s">
        <v>21</v>
      </c>
      <c r="E108" s="10">
        <v>1</v>
      </c>
      <c r="F108" s="13">
        <v>1.65</v>
      </c>
      <c r="G108" s="14">
        <v>1.9</v>
      </c>
      <c r="H108" s="10"/>
      <c r="I108" s="10">
        <f t="shared" ref="I108:I110" si="10">E108*F108*G108</f>
        <v>3.1349999999999998</v>
      </c>
      <c r="J108" s="10"/>
    </row>
    <row r="109" spans="1:10" ht="16.5" x14ac:dyDescent="0.35">
      <c r="A109" s="10"/>
      <c r="B109" s="11"/>
      <c r="C109" s="12" t="s">
        <v>52</v>
      </c>
      <c r="D109" s="12" t="s">
        <v>21</v>
      </c>
      <c r="E109" s="10">
        <v>1</v>
      </c>
      <c r="F109" s="13">
        <v>2.4</v>
      </c>
      <c r="G109" s="14">
        <v>2</v>
      </c>
      <c r="H109" s="10"/>
      <c r="I109" s="10">
        <f t="shared" si="10"/>
        <v>4.8</v>
      </c>
      <c r="J109" s="10"/>
    </row>
    <row r="110" spans="1:10" ht="16.5" x14ac:dyDescent="0.35">
      <c r="A110" s="10"/>
      <c r="B110" s="11"/>
      <c r="C110" s="12" t="s">
        <v>53</v>
      </c>
      <c r="D110" s="12" t="s">
        <v>21</v>
      </c>
      <c r="E110" s="10">
        <v>1</v>
      </c>
      <c r="F110" s="13">
        <v>3.3</v>
      </c>
      <c r="G110" s="14">
        <v>2.1</v>
      </c>
      <c r="H110" s="10"/>
      <c r="I110" s="10">
        <f t="shared" si="10"/>
        <v>6.93</v>
      </c>
      <c r="J110" s="10"/>
    </row>
    <row r="111" spans="1:10" x14ac:dyDescent="0.35">
      <c r="A111" s="58" t="s">
        <v>7</v>
      </c>
      <c r="B111" s="58"/>
      <c r="C111" s="58"/>
      <c r="D111" s="58"/>
      <c r="E111" s="58"/>
      <c r="F111" s="58"/>
      <c r="G111" s="58"/>
      <c r="H111" s="58"/>
      <c r="I111" s="16">
        <f>SUM(I107:I110)</f>
        <v>19.364999999999998</v>
      </c>
      <c r="J111" s="17"/>
    </row>
    <row r="112" spans="1:10" x14ac:dyDescent="0.35">
      <c r="A112" s="4">
        <v>8</v>
      </c>
      <c r="B112" s="5" t="s">
        <v>19</v>
      </c>
      <c r="C112" s="6"/>
      <c r="D112" s="6"/>
      <c r="E112" s="7"/>
      <c r="F112" s="6"/>
      <c r="G112" s="6"/>
      <c r="H112" s="6"/>
      <c r="I112" s="8"/>
      <c r="J112" s="9"/>
    </row>
    <row r="113" spans="1:10" ht="16.5" x14ac:dyDescent="0.35">
      <c r="A113" s="10"/>
      <c r="B113" s="11" t="s">
        <v>54</v>
      </c>
      <c r="C113" s="12" t="s">
        <v>50</v>
      </c>
      <c r="D113" s="12" t="s">
        <v>21</v>
      </c>
      <c r="E113" s="10">
        <v>1</v>
      </c>
      <c r="F113" s="13">
        <f>3*2+1.5*2</f>
        <v>9</v>
      </c>
      <c r="G113" s="14">
        <v>2.5</v>
      </c>
      <c r="H113" s="10"/>
      <c r="I113" s="10">
        <f>E113*F113*G113</f>
        <v>22.5</v>
      </c>
      <c r="J113" s="10"/>
    </row>
    <row r="114" spans="1:10" ht="16.5" x14ac:dyDescent="0.35">
      <c r="A114" s="10"/>
      <c r="B114" s="11"/>
      <c r="C114" s="12" t="s">
        <v>51</v>
      </c>
      <c r="D114" s="12" t="s">
        <v>21</v>
      </c>
      <c r="E114" s="10">
        <v>1</v>
      </c>
      <c r="F114" s="13">
        <f>1.63*2+1.89*2</f>
        <v>7.0399999999999991</v>
      </c>
      <c r="G114" s="14">
        <v>2.5</v>
      </c>
      <c r="H114" s="10"/>
      <c r="I114" s="10">
        <f t="shared" ref="I114:I117" si="11">E114*F114*G114</f>
        <v>17.599999999999998</v>
      </c>
      <c r="J114" s="10"/>
    </row>
    <row r="115" spans="1:10" ht="16.5" x14ac:dyDescent="0.35">
      <c r="A115" s="10"/>
      <c r="B115" s="11"/>
      <c r="C115" s="12" t="s">
        <v>52</v>
      </c>
      <c r="D115" s="12" t="s">
        <v>21</v>
      </c>
      <c r="E115" s="10">
        <v>1</v>
      </c>
      <c r="F115" s="13">
        <f>2.39*2+2*2</f>
        <v>8.7800000000000011</v>
      </c>
      <c r="G115" s="14">
        <v>2.5</v>
      </c>
      <c r="H115" s="10"/>
      <c r="I115" s="10">
        <f t="shared" si="11"/>
        <v>21.950000000000003</v>
      </c>
      <c r="J115" s="10"/>
    </row>
    <row r="116" spans="1:10" ht="16.5" x14ac:dyDescent="0.35">
      <c r="A116" s="10"/>
      <c r="B116" s="11"/>
      <c r="C116" s="12" t="s">
        <v>53</v>
      </c>
      <c r="D116" s="12" t="s">
        <v>21</v>
      </c>
      <c r="E116" s="10">
        <v>1</v>
      </c>
      <c r="F116" s="13">
        <f>3.3*2+2.09*2</f>
        <v>10.78</v>
      </c>
      <c r="G116" s="14">
        <v>2.5</v>
      </c>
      <c r="H116" s="10"/>
      <c r="I116" s="10">
        <f t="shared" si="11"/>
        <v>26.95</v>
      </c>
      <c r="J116" s="10"/>
    </row>
    <row r="117" spans="1:10" ht="16.5" x14ac:dyDescent="0.35">
      <c r="A117" s="10"/>
      <c r="B117" s="11"/>
      <c r="C117" s="12" t="s">
        <v>55</v>
      </c>
      <c r="D117" s="12" t="s">
        <v>21</v>
      </c>
      <c r="E117" s="10">
        <v>1</v>
      </c>
      <c r="F117" s="13">
        <f>5.16*2+3*2</f>
        <v>16.32</v>
      </c>
      <c r="G117" s="14">
        <v>2.5</v>
      </c>
      <c r="H117" s="10"/>
      <c r="I117" s="10">
        <f t="shared" si="11"/>
        <v>40.799999999999997</v>
      </c>
      <c r="J117" s="10"/>
    </row>
    <row r="118" spans="1:10" x14ac:dyDescent="0.35">
      <c r="A118" s="58" t="s">
        <v>7</v>
      </c>
      <c r="B118" s="58"/>
      <c r="C118" s="58"/>
      <c r="D118" s="58"/>
      <c r="E118" s="58"/>
      <c r="F118" s="58"/>
      <c r="G118" s="58"/>
      <c r="H118" s="58"/>
      <c r="I118" s="16">
        <f>SUM(I113:I116)</f>
        <v>89</v>
      </c>
      <c r="J118" s="17"/>
    </row>
    <row r="119" spans="1:10" x14ac:dyDescent="0.35">
      <c r="A119" s="4">
        <v>9</v>
      </c>
      <c r="B119" s="5" t="s">
        <v>56</v>
      </c>
      <c r="C119" s="6"/>
      <c r="D119" s="6"/>
      <c r="E119" s="7"/>
      <c r="F119" s="6"/>
      <c r="G119" s="6"/>
      <c r="H119" s="6"/>
      <c r="I119" s="8"/>
      <c r="J119" s="9"/>
    </row>
    <row r="120" spans="1:10" ht="16.5" x14ac:dyDescent="0.35">
      <c r="A120" s="10"/>
      <c r="B120" s="11" t="s">
        <v>57</v>
      </c>
      <c r="C120" s="12" t="s">
        <v>58</v>
      </c>
      <c r="D120" s="12" t="s">
        <v>21</v>
      </c>
      <c r="E120" s="10">
        <v>1</v>
      </c>
      <c r="F120" s="13">
        <f>2.6+0.65</f>
        <v>3.25</v>
      </c>
      <c r="G120" s="14"/>
      <c r="H120" s="10">
        <v>0.6</v>
      </c>
      <c r="I120" s="10">
        <f>E120*F120*H120</f>
        <v>1.95</v>
      </c>
      <c r="J120" s="10"/>
    </row>
    <row r="121" spans="1:10" x14ac:dyDescent="0.35">
      <c r="A121" s="58" t="s">
        <v>7</v>
      </c>
      <c r="B121" s="58"/>
      <c r="C121" s="58"/>
      <c r="D121" s="58"/>
      <c r="E121" s="58"/>
      <c r="F121" s="58"/>
      <c r="G121" s="58"/>
      <c r="H121" s="58"/>
      <c r="I121" s="16">
        <f>SUM(I120)</f>
        <v>1.95</v>
      </c>
      <c r="J121" s="17"/>
    </row>
    <row r="122" spans="1:10" x14ac:dyDescent="0.35">
      <c r="A122" s="4">
        <v>10</v>
      </c>
      <c r="B122" s="5" t="s">
        <v>59</v>
      </c>
      <c r="C122" s="6"/>
      <c r="D122" s="6"/>
      <c r="E122" s="7"/>
      <c r="F122" s="6"/>
      <c r="G122" s="6"/>
      <c r="H122" s="6"/>
      <c r="I122" s="8"/>
      <c r="J122" s="9"/>
    </row>
    <row r="123" spans="1:10" ht="16.5" x14ac:dyDescent="0.35">
      <c r="A123" s="10"/>
      <c r="B123" s="11" t="s">
        <v>57</v>
      </c>
      <c r="C123" s="12" t="s">
        <v>60</v>
      </c>
      <c r="D123" s="12" t="s">
        <v>21</v>
      </c>
      <c r="E123" s="10">
        <v>1</v>
      </c>
      <c r="F123" s="13">
        <f>3.4+2.35</f>
        <v>5.75</v>
      </c>
      <c r="G123" s="14"/>
      <c r="H123" s="10">
        <v>0.9</v>
      </c>
      <c r="I123" s="10">
        <f>E123*F123*H123</f>
        <v>5.1749999999999998</v>
      </c>
      <c r="J123" s="10"/>
    </row>
    <row r="124" spans="1:10" x14ac:dyDescent="0.35">
      <c r="A124" s="58" t="s">
        <v>7</v>
      </c>
      <c r="B124" s="58"/>
      <c r="C124" s="58"/>
      <c r="D124" s="58"/>
      <c r="E124" s="58"/>
      <c r="F124" s="58"/>
      <c r="G124" s="58"/>
      <c r="H124" s="58"/>
      <c r="I124" s="16">
        <f>SUM(I123)</f>
        <v>5.1749999999999998</v>
      </c>
      <c r="J124" s="17"/>
    </row>
    <row r="125" spans="1:10" x14ac:dyDescent="0.35">
      <c r="A125" s="4">
        <v>12</v>
      </c>
      <c r="B125" s="5" t="s">
        <v>65</v>
      </c>
      <c r="C125" s="6"/>
      <c r="D125" s="6"/>
      <c r="E125" s="7"/>
      <c r="F125" s="6"/>
      <c r="G125" s="6"/>
      <c r="H125" s="6"/>
      <c r="I125" s="8"/>
      <c r="J125" s="9"/>
    </row>
    <row r="126" spans="1:10" ht="16.5" x14ac:dyDescent="0.35">
      <c r="A126" s="10"/>
      <c r="B126" s="11" t="s">
        <v>66</v>
      </c>
      <c r="C126" s="12" t="s">
        <v>67</v>
      </c>
      <c r="D126" s="12" t="s">
        <v>21</v>
      </c>
      <c r="E126" s="10">
        <v>1</v>
      </c>
      <c r="F126" s="13">
        <v>101</v>
      </c>
      <c r="G126" s="14"/>
      <c r="H126" s="10">
        <v>0.5</v>
      </c>
      <c r="I126" s="10">
        <f>E126*F126*H126</f>
        <v>50.5</v>
      </c>
      <c r="J126" s="10"/>
    </row>
    <row r="127" spans="1:10" x14ac:dyDescent="0.35">
      <c r="A127" s="58" t="s">
        <v>7</v>
      </c>
      <c r="B127" s="58"/>
      <c r="C127" s="58"/>
      <c r="D127" s="58"/>
      <c r="E127" s="58"/>
      <c r="F127" s="58"/>
      <c r="G127" s="58"/>
      <c r="H127" s="58"/>
      <c r="I127" s="16">
        <f>SUM(I126)</f>
        <v>50.5</v>
      </c>
      <c r="J127" s="17"/>
    </row>
    <row r="128" spans="1:10" x14ac:dyDescent="0.35">
      <c r="A128" s="4">
        <v>12</v>
      </c>
      <c r="B128" s="5" t="s">
        <v>68</v>
      </c>
      <c r="C128" s="6"/>
      <c r="D128" s="6"/>
      <c r="E128" s="7"/>
      <c r="F128" s="6"/>
      <c r="G128" s="6"/>
      <c r="H128" s="6"/>
      <c r="I128" s="8"/>
      <c r="J128" s="9"/>
    </row>
    <row r="129" spans="1:10" ht="13.9" customHeight="1" x14ac:dyDescent="0.35">
      <c r="A129" s="10"/>
      <c r="B129" s="11" t="s">
        <v>43</v>
      </c>
      <c r="C129" s="12"/>
      <c r="D129" s="12" t="s">
        <v>21</v>
      </c>
      <c r="E129" s="10">
        <v>1</v>
      </c>
      <c r="F129" s="13">
        <v>3.8</v>
      </c>
      <c r="G129" s="14"/>
      <c r="H129" s="10">
        <v>2.5</v>
      </c>
      <c r="I129" s="10">
        <f>E129*F129*H129</f>
        <v>9.5</v>
      </c>
      <c r="J129" s="10"/>
    </row>
    <row r="130" spans="1:10" ht="13.9" customHeight="1" x14ac:dyDescent="0.35">
      <c r="A130" s="10"/>
      <c r="B130" s="11" t="s">
        <v>44</v>
      </c>
      <c r="C130" s="12"/>
      <c r="D130" s="12"/>
      <c r="E130" s="10">
        <v>2</v>
      </c>
      <c r="F130" s="13">
        <v>2</v>
      </c>
      <c r="G130" s="14"/>
      <c r="H130" s="10">
        <v>2.5</v>
      </c>
      <c r="I130" s="10">
        <f>E130*F130*H130</f>
        <v>10</v>
      </c>
      <c r="J130" s="10"/>
    </row>
    <row r="131" spans="1:10" x14ac:dyDescent="0.35">
      <c r="A131" s="58" t="s">
        <v>7</v>
      </c>
      <c r="B131" s="58"/>
      <c r="C131" s="58"/>
      <c r="D131" s="58"/>
      <c r="E131" s="58"/>
      <c r="F131" s="58"/>
      <c r="G131" s="58"/>
      <c r="H131" s="58"/>
      <c r="I131" s="16">
        <f>SUM(I129:I130)</f>
        <v>19.5</v>
      </c>
      <c r="J131" s="17"/>
    </row>
    <row r="132" spans="1:10" x14ac:dyDescent="0.35">
      <c r="A132" s="4">
        <v>12</v>
      </c>
      <c r="B132" s="5" t="s">
        <v>78</v>
      </c>
      <c r="C132" s="6"/>
      <c r="D132" s="6"/>
      <c r="E132" s="7"/>
      <c r="F132" s="6"/>
      <c r="G132" s="6"/>
      <c r="H132" s="6"/>
      <c r="I132" s="8"/>
      <c r="J132" s="9"/>
    </row>
    <row r="133" spans="1:10" x14ac:dyDescent="0.35">
      <c r="A133" s="10"/>
      <c r="B133" s="11" t="s">
        <v>66</v>
      </c>
      <c r="C133" s="12"/>
      <c r="D133" s="12" t="s">
        <v>77</v>
      </c>
      <c r="E133" s="10">
        <v>1</v>
      </c>
      <c r="F133" s="13">
        <f>160</f>
        <v>160</v>
      </c>
      <c r="G133" s="14"/>
      <c r="H133" s="10"/>
      <c r="I133" s="10">
        <f>E133*F133</f>
        <v>160</v>
      </c>
      <c r="J133" s="10"/>
    </row>
    <row r="134" spans="1:10" x14ac:dyDescent="0.35">
      <c r="A134" s="58" t="s">
        <v>7</v>
      </c>
      <c r="B134" s="58"/>
      <c r="C134" s="58"/>
      <c r="D134" s="58"/>
      <c r="E134" s="58"/>
      <c r="F134" s="58"/>
      <c r="G134" s="58"/>
      <c r="H134" s="58"/>
      <c r="I134" s="16">
        <f>SUM(I133)</f>
        <v>160</v>
      </c>
      <c r="J134" s="17"/>
    </row>
  </sheetData>
  <mergeCells count="18">
    <mergeCell ref="A4:H4"/>
    <mergeCell ref="A14:H14"/>
    <mergeCell ref="A38:H38"/>
    <mergeCell ref="A83:H83"/>
    <mergeCell ref="A89:H89"/>
    <mergeCell ref="A25:H25"/>
    <mergeCell ref="A134:H134"/>
    <mergeCell ref="A124:H124"/>
    <mergeCell ref="A102:H102"/>
    <mergeCell ref="A131:H131"/>
    <mergeCell ref="A52:H52"/>
    <mergeCell ref="A64:H64"/>
    <mergeCell ref="A80:H80"/>
    <mergeCell ref="A127:H127"/>
    <mergeCell ref="A105:H105"/>
    <mergeCell ref="A111:H111"/>
    <mergeCell ref="A118:H118"/>
    <mergeCell ref="A121:H121"/>
  </mergeCells>
  <phoneticPr fontId="5"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15"/>
  <sheetViews>
    <sheetView tabSelected="1" zoomScaleNormal="100" workbookViewId="0">
      <selection activeCell="B12" sqref="B12"/>
    </sheetView>
  </sheetViews>
  <sheetFormatPr defaultRowHeight="14.5" x14ac:dyDescent="0.35"/>
  <cols>
    <col min="1" max="1" width="6.26953125" customWidth="1"/>
    <col min="2" max="2" width="99.54296875" customWidth="1"/>
    <col min="3" max="3" width="34.54296875" customWidth="1"/>
  </cols>
  <sheetData>
    <row r="1" spans="1:3" s="18" customFormat="1" ht="29.25" customHeight="1" x14ac:dyDescent="0.35">
      <c r="A1" s="70" t="s">
        <v>128</v>
      </c>
      <c r="B1" s="71"/>
      <c r="C1" s="72"/>
    </row>
    <row r="2" spans="1:3" s="18" customFormat="1" ht="141" customHeight="1" x14ac:dyDescent="0.35">
      <c r="A2" s="73" t="s">
        <v>85</v>
      </c>
      <c r="B2" s="74"/>
      <c r="C2" s="75"/>
    </row>
    <row r="3" spans="1:3" ht="27.75" customHeight="1" x14ac:dyDescent="0.35">
      <c r="A3" s="30" t="s">
        <v>84</v>
      </c>
      <c r="B3" s="31" t="s">
        <v>80</v>
      </c>
      <c r="C3" s="32" t="s">
        <v>81</v>
      </c>
    </row>
    <row r="4" spans="1:3" ht="34.5" customHeight="1" x14ac:dyDescent="0.35">
      <c r="A4" s="23">
        <v>1</v>
      </c>
      <c r="B4" s="24" t="s">
        <v>127</v>
      </c>
      <c r="C4" s="25">
        <f>'A. Construction of boundary wal'!F25</f>
        <v>0</v>
      </c>
    </row>
    <row r="5" spans="1:3" ht="27" customHeight="1" thickBot="1" x14ac:dyDescent="0.4">
      <c r="A5" s="26"/>
      <c r="B5" s="27" t="s">
        <v>83</v>
      </c>
      <c r="C5" s="28">
        <f>SUM(C4:C4)</f>
        <v>0</v>
      </c>
    </row>
    <row r="7" spans="1:3" x14ac:dyDescent="0.35">
      <c r="C7" s="29"/>
    </row>
    <row r="8" spans="1:3" x14ac:dyDescent="0.35">
      <c r="C8" s="29"/>
    </row>
    <row r="15" spans="1:3" x14ac:dyDescent="0.35">
      <c r="B15" t="s">
        <v>82</v>
      </c>
    </row>
  </sheetData>
  <mergeCells count="2">
    <mergeCell ref="A2:C2"/>
    <mergeCell ref="A1:C1"/>
  </mergeCells>
  <pageMargins left="0.7" right="0.7" top="0.75" bottom="0.75" header="0.3" footer="0.3"/>
  <pageSetup scale="87"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25"/>
  <sheetViews>
    <sheetView view="pageBreakPreview" topLeftCell="A12" zoomScale="80" zoomScaleNormal="100" zoomScaleSheetLayoutView="80" workbookViewId="0">
      <selection activeCell="E16" sqref="E16:F23"/>
    </sheetView>
  </sheetViews>
  <sheetFormatPr defaultColWidth="8.81640625" defaultRowHeight="14.5" x14ac:dyDescent="0.35"/>
  <cols>
    <col min="1" max="1" width="5.1796875" style="19" customWidth="1"/>
    <col min="2" max="2" width="106" style="18" customWidth="1"/>
    <col min="3" max="3" width="8" style="20" customWidth="1"/>
    <col min="4" max="4" width="11.7265625" style="20" customWidth="1"/>
    <col min="5" max="5" width="15" style="20" customWidth="1"/>
    <col min="6" max="6" width="17.81640625" style="20" bestFit="1" customWidth="1"/>
    <col min="7" max="7" width="25.7265625" style="21" customWidth="1"/>
    <col min="8" max="16384" width="8.81640625" style="18"/>
  </cols>
  <sheetData>
    <row r="1" spans="1:7" ht="29.25" customHeight="1" x14ac:dyDescent="0.35">
      <c r="A1" s="70" t="s">
        <v>121</v>
      </c>
      <c r="B1" s="71"/>
      <c r="C1" s="71"/>
      <c r="D1" s="71"/>
      <c r="E1" s="71"/>
      <c r="F1" s="71"/>
      <c r="G1" s="72"/>
    </row>
    <row r="2" spans="1:7" ht="130.9" customHeight="1" x14ac:dyDescent="0.35">
      <c r="A2" s="73" t="s">
        <v>88</v>
      </c>
      <c r="B2" s="74"/>
      <c r="C2" s="74"/>
      <c r="D2" s="74"/>
      <c r="E2" s="74"/>
      <c r="F2" s="74"/>
      <c r="G2" s="75"/>
    </row>
    <row r="3" spans="1:7" ht="15.5" x14ac:dyDescent="0.35">
      <c r="A3" s="76" t="s">
        <v>129</v>
      </c>
      <c r="B3" s="76"/>
      <c r="C3" s="76"/>
      <c r="D3" s="76"/>
      <c r="E3" s="76"/>
      <c r="F3" s="76"/>
      <c r="G3" s="76"/>
    </row>
    <row r="4" spans="1:7" x14ac:dyDescent="0.35">
      <c r="A4" s="77" t="s">
        <v>123</v>
      </c>
      <c r="B4" s="77"/>
      <c r="C4" s="77"/>
      <c r="D4" s="77"/>
      <c r="E4" s="77"/>
      <c r="F4" s="77"/>
      <c r="G4" s="77"/>
    </row>
    <row r="5" spans="1:7" x14ac:dyDescent="0.35">
      <c r="A5" s="77" t="s">
        <v>122</v>
      </c>
      <c r="B5" s="77"/>
      <c r="C5" s="77" t="s">
        <v>3</v>
      </c>
      <c r="D5" s="77" t="s">
        <v>89</v>
      </c>
      <c r="E5" s="77" t="s">
        <v>61</v>
      </c>
      <c r="F5" s="77" t="s">
        <v>90</v>
      </c>
      <c r="G5" s="77" t="s">
        <v>62</v>
      </c>
    </row>
    <row r="6" spans="1:7" x14ac:dyDescent="0.35">
      <c r="A6" s="34" t="s">
        <v>84</v>
      </c>
      <c r="B6" s="35" t="s">
        <v>2</v>
      </c>
      <c r="C6" s="77"/>
      <c r="D6" s="77"/>
      <c r="E6" s="77"/>
      <c r="F6" s="77"/>
      <c r="G6" s="77"/>
    </row>
    <row r="7" spans="1:7" ht="16.5" customHeight="1" thickBot="1" x14ac:dyDescent="0.4">
      <c r="A7" s="38"/>
      <c r="B7" s="22" t="s">
        <v>79</v>
      </c>
      <c r="C7" s="33"/>
      <c r="D7" s="33"/>
      <c r="E7" s="33"/>
      <c r="F7" s="33"/>
      <c r="G7" s="33"/>
    </row>
    <row r="8" spans="1:7" ht="79.150000000000006" customHeight="1" x14ac:dyDescent="0.35">
      <c r="A8" s="41" t="s">
        <v>92</v>
      </c>
      <c r="B8" s="42" t="s">
        <v>104</v>
      </c>
      <c r="C8" s="43" t="s">
        <v>105</v>
      </c>
      <c r="D8" s="44">
        <v>135</v>
      </c>
      <c r="E8" s="43"/>
      <c r="F8" s="36"/>
      <c r="G8" s="45"/>
    </row>
    <row r="9" spans="1:7" ht="97.9" customHeight="1" x14ac:dyDescent="0.35">
      <c r="A9" s="41" t="s">
        <v>93</v>
      </c>
      <c r="B9" s="46" t="s">
        <v>106</v>
      </c>
      <c r="C9" s="47" t="s">
        <v>105</v>
      </c>
      <c r="D9" s="48">
        <v>341</v>
      </c>
      <c r="E9" s="47"/>
      <c r="F9" s="36"/>
      <c r="G9" s="45"/>
    </row>
    <row r="10" spans="1:7" ht="80.5" customHeight="1" x14ac:dyDescent="0.35">
      <c r="A10" s="41" t="s">
        <v>94</v>
      </c>
      <c r="B10" s="46" t="s">
        <v>107</v>
      </c>
      <c r="C10" s="47" t="s">
        <v>105</v>
      </c>
      <c r="D10" s="48">
        <v>11.2</v>
      </c>
      <c r="E10" s="47"/>
      <c r="F10" s="36"/>
      <c r="G10" s="45"/>
    </row>
    <row r="11" spans="1:7" ht="88.9" customHeight="1" x14ac:dyDescent="0.35">
      <c r="A11" s="41" t="s">
        <v>95</v>
      </c>
      <c r="B11" s="46" t="s">
        <v>108</v>
      </c>
      <c r="C11" s="47" t="s">
        <v>120</v>
      </c>
      <c r="D11" s="48">
        <v>786</v>
      </c>
      <c r="E11" s="47"/>
      <c r="F11" s="36"/>
      <c r="G11" s="45"/>
    </row>
    <row r="12" spans="1:7" ht="88.9" customHeight="1" x14ac:dyDescent="0.35">
      <c r="A12" s="41" t="s">
        <v>96</v>
      </c>
      <c r="B12" s="39" t="s">
        <v>125</v>
      </c>
      <c r="C12" s="37" t="s">
        <v>63</v>
      </c>
      <c r="D12" s="36">
        <v>1</v>
      </c>
      <c r="E12" s="36"/>
      <c r="F12" s="36"/>
      <c r="G12" s="45"/>
    </row>
    <row r="13" spans="1:7" ht="46.9" customHeight="1" x14ac:dyDescent="0.35">
      <c r="A13" s="41" t="s">
        <v>97</v>
      </c>
      <c r="B13" s="39" t="s">
        <v>86</v>
      </c>
      <c r="C13" s="37" t="s">
        <v>87</v>
      </c>
      <c r="D13" s="36">
        <v>1</v>
      </c>
      <c r="E13" s="36"/>
      <c r="F13" s="36"/>
      <c r="G13" s="45"/>
    </row>
    <row r="14" spans="1:7" ht="31.9" customHeight="1" x14ac:dyDescent="0.35">
      <c r="A14" s="59" t="s">
        <v>110</v>
      </c>
      <c r="B14" s="60"/>
      <c r="C14" s="60"/>
      <c r="D14" s="60"/>
      <c r="E14" s="61"/>
      <c r="F14" s="49">
        <f>SUM(F8:F13)</f>
        <v>0</v>
      </c>
      <c r="G14" s="40"/>
    </row>
    <row r="15" spans="1:7" ht="30.65" customHeight="1" thickBot="1" x14ac:dyDescent="0.4">
      <c r="A15" s="62" t="s">
        <v>111</v>
      </c>
      <c r="B15" s="63"/>
      <c r="C15" s="63"/>
      <c r="D15" s="63"/>
      <c r="E15" s="63"/>
      <c r="F15" s="63"/>
      <c r="G15" s="64"/>
    </row>
    <row r="16" spans="1:7" ht="62" x14ac:dyDescent="0.35">
      <c r="A16" s="41" t="s">
        <v>98</v>
      </c>
      <c r="B16" s="50" t="s">
        <v>112</v>
      </c>
      <c r="C16" s="47" t="s">
        <v>105</v>
      </c>
      <c r="D16" s="48">
        <v>4.5</v>
      </c>
      <c r="E16" s="47"/>
      <c r="F16" s="51"/>
      <c r="G16" s="40"/>
    </row>
    <row r="17" spans="1:7" ht="77.5" x14ac:dyDescent="0.35">
      <c r="A17" s="41" t="s">
        <v>99</v>
      </c>
      <c r="B17" s="52" t="s">
        <v>113</v>
      </c>
      <c r="C17" s="47" t="s">
        <v>105</v>
      </c>
      <c r="D17" s="48">
        <v>1.9</v>
      </c>
      <c r="E17" s="47"/>
      <c r="F17" s="51"/>
      <c r="G17" s="40"/>
    </row>
    <row r="18" spans="1:7" ht="77.5" x14ac:dyDescent="0.35">
      <c r="A18" s="41" t="s">
        <v>100</v>
      </c>
      <c r="B18" s="52" t="s">
        <v>130</v>
      </c>
      <c r="C18" s="47" t="s">
        <v>105</v>
      </c>
      <c r="D18" s="48">
        <v>2.25</v>
      </c>
      <c r="E18" s="53"/>
      <c r="F18" s="51"/>
      <c r="G18" s="40"/>
    </row>
    <row r="19" spans="1:7" ht="62" x14ac:dyDescent="0.35">
      <c r="A19" s="41" t="s">
        <v>101</v>
      </c>
      <c r="B19" s="52" t="s">
        <v>114</v>
      </c>
      <c r="C19" s="47" t="s">
        <v>109</v>
      </c>
      <c r="D19" s="48">
        <v>5</v>
      </c>
      <c r="E19" s="47"/>
      <c r="F19" s="51"/>
      <c r="G19" s="40"/>
    </row>
    <row r="20" spans="1:7" ht="77.5" x14ac:dyDescent="0.35">
      <c r="A20" s="41" t="s">
        <v>102</v>
      </c>
      <c r="B20" s="52" t="s">
        <v>115</v>
      </c>
      <c r="C20" s="47" t="s">
        <v>109</v>
      </c>
      <c r="D20" s="48">
        <v>8.6</v>
      </c>
      <c r="E20" s="47"/>
      <c r="F20" s="51"/>
      <c r="G20" s="40"/>
    </row>
    <row r="21" spans="1:7" ht="62" x14ac:dyDescent="0.35">
      <c r="A21" s="41" t="s">
        <v>103</v>
      </c>
      <c r="B21" s="52" t="s">
        <v>116</v>
      </c>
      <c r="C21" s="47" t="s">
        <v>109</v>
      </c>
      <c r="D21" s="48">
        <f>D20</f>
        <v>8.6</v>
      </c>
      <c r="E21" s="47"/>
      <c r="F21" s="51"/>
      <c r="G21" s="40"/>
    </row>
    <row r="22" spans="1:7" ht="62" x14ac:dyDescent="0.35">
      <c r="A22" s="41" t="s">
        <v>126</v>
      </c>
      <c r="B22" s="52" t="s">
        <v>117</v>
      </c>
      <c r="C22" s="47" t="s">
        <v>109</v>
      </c>
      <c r="D22" s="48">
        <v>10</v>
      </c>
      <c r="E22" s="47"/>
      <c r="F22" s="51"/>
      <c r="G22" s="40"/>
    </row>
    <row r="23" spans="1:7" ht="62" x14ac:dyDescent="0.35">
      <c r="A23" s="41" t="s">
        <v>124</v>
      </c>
      <c r="B23" s="52" t="s">
        <v>118</v>
      </c>
      <c r="C23" s="47" t="s">
        <v>119</v>
      </c>
      <c r="D23" s="48">
        <v>2</v>
      </c>
      <c r="E23" s="47"/>
      <c r="F23" s="51"/>
      <c r="G23" s="40"/>
    </row>
    <row r="24" spans="1:7" ht="15.5" x14ac:dyDescent="0.35">
      <c r="A24" s="65" t="s">
        <v>110</v>
      </c>
      <c r="B24" s="66"/>
      <c r="C24" s="66"/>
      <c r="D24" s="66"/>
      <c r="E24" s="66"/>
      <c r="F24" s="54">
        <f>SUM(F16:F23)</f>
        <v>0</v>
      </c>
      <c r="G24" s="55"/>
    </row>
    <row r="25" spans="1:7" ht="16" thickBot="1" x14ac:dyDescent="0.4">
      <c r="A25" s="67" t="s">
        <v>91</v>
      </c>
      <c r="B25" s="68"/>
      <c r="C25" s="68"/>
      <c r="D25" s="68"/>
      <c r="E25" s="69"/>
      <c r="F25" s="56">
        <f>F24+F14</f>
        <v>0</v>
      </c>
      <c r="G25" s="57"/>
    </row>
  </sheetData>
  <mergeCells count="14">
    <mergeCell ref="A14:E14"/>
    <mergeCell ref="A15:G15"/>
    <mergeCell ref="A24:E24"/>
    <mergeCell ref="A25:E25"/>
    <mergeCell ref="A1:G1"/>
    <mergeCell ref="A2:G2"/>
    <mergeCell ref="A3:G3"/>
    <mergeCell ref="A4:G4"/>
    <mergeCell ref="A5:B5"/>
    <mergeCell ref="C5:C6"/>
    <mergeCell ref="D5:D6"/>
    <mergeCell ref="E5:E6"/>
    <mergeCell ref="F5:F6"/>
    <mergeCell ref="G5:G6"/>
  </mergeCells>
  <printOptions horizontalCentered="1"/>
  <pageMargins left="0.25" right="0.2" top="0.5" bottom="0.25" header="0.3" footer="0.3"/>
  <pageSetup scale="71" fitToHeight="0" orientation="landscape" r:id="rId1"/>
  <rowBreaks count="1" manualBreakCount="1">
    <brk id="14"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73f51738-d318-4883-9d64-4f0bd0ccc55e" ContentTypeId="0x0101009BA85F8052A6DA4FA3E31FF9F74C6970" PreviousValue="false"/>
</file>

<file path=customXml/item3.xml><?xml version="1.0" encoding="utf-8"?>
<?mso-contentType ?>
<spe:Receivers xmlns:spe="http://schemas.microsoft.com/sharepoint/events"/>
</file>

<file path=customXml/item4.xml><?xml version="1.0" encoding="utf-8"?>
<?mso-contentType ?>
<customXsn xmlns="http://schemas.microsoft.com/office/2006/metadata/customXsn">
  <xsnLocation/>
  <cached>True</cached>
  <openByDefault>True</openByDefault>
  <xsnScope/>
</customXsn>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109</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documentManagement>
</p:properties>
</file>

<file path=customXml/itemProps1.xml><?xml version="1.0" encoding="utf-8"?>
<ds:datastoreItem xmlns:ds="http://schemas.openxmlformats.org/officeDocument/2006/customXml" ds:itemID="{8B8C6E87-C318-480C-B131-AB62F19F024D}"/>
</file>

<file path=customXml/itemProps2.xml><?xml version="1.0" encoding="utf-8"?>
<ds:datastoreItem xmlns:ds="http://schemas.openxmlformats.org/officeDocument/2006/customXml" ds:itemID="{40516A6C-2C5E-40B6-B6DA-B94E09424E86}"/>
</file>

<file path=customXml/itemProps3.xml><?xml version="1.0" encoding="utf-8"?>
<ds:datastoreItem xmlns:ds="http://schemas.openxmlformats.org/officeDocument/2006/customXml" ds:itemID="{10C3AFB9-B308-4255-88C0-58854D3AE3FD}"/>
</file>

<file path=customXml/itemProps4.xml><?xml version="1.0" encoding="utf-8"?>
<ds:datastoreItem xmlns:ds="http://schemas.openxmlformats.org/officeDocument/2006/customXml" ds:itemID="{A3F51FAD-C9DF-49A2-8762-FE9567BF8CF7}"/>
</file>

<file path=customXml/itemProps5.xml><?xml version="1.0" encoding="utf-8"?>
<ds:datastoreItem xmlns:ds="http://schemas.openxmlformats.org/officeDocument/2006/customXml" ds:itemID="{FFFD6422-C913-4371-9142-97B1AF26A0C5}"/>
</file>

<file path=customXml/itemProps6.xml><?xml version="1.0" encoding="utf-8"?>
<ds:datastoreItem xmlns:ds="http://schemas.openxmlformats.org/officeDocument/2006/customXml" ds:itemID="{8EF73E1A-ABB6-44CF-B004-8C5470AF2EA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Measurements</vt:lpstr>
      <vt:lpstr>Summary</vt:lpstr>
      <vt:lpstr>A. Construction of boundary wal</vt:lpstr>
      <vt:lpstr>'A. Construction of boundary wal'!Print_Area</vt:lpstr>
      <vt:lpstr>Summary!Print_Area</vt:lpstr>
      <vt:lpstr>'A. Construction of boundary wal'!Print_Titles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Mohammad Ullah Andar</dc:creator>
  <cp:lastModifiedBy>Thinley Penjore</cp:lastModifiedBy>
  <cp:lastPrinted>2024-03-19T07:07:51Z</cp:lastPrinted>
  <dcterms:created xsi:type="dcterms:W3CDTF">2023-12-05T10:33:07Z</dcterms:created>
  <dcterms:modified xsi:type="dcterms:W3CDTF">2024-08-24T12:57:26Z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ies>
</file>