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3 JICA SCHOOLS\01 Badakhshan\2024NR13-BDSHN-110400006-Keran Wa Munjan\"/>
    </mc:Choice>
  </mc:AlternateContent>
  <xr:revisionPtr revIDLastSave="0" documentId="13_ncr:1_{15252096-99D8-47F4-8291-134161FA38A7}" xr6:coauthVersionLast="47" xr6:coauthVersionMax="47" xr10:uidLastSave="{00000000-0000-0000-0000-000000000000}"/>
  <bookViews>
    <workbookView xWindow="39435" yWindow="480" windowWidth="26265" windowHeight="20025" tabRatio="661" firstSheet="3" activeTab="3" xr2:uid="{00000000-000D-0000-FFFF-FFFF00000000}"/>
  </bookViews>
  <sheets>
    <sheet name="Measurements" sheetId="1" state="hidden" r:id="rId1"/>
    <sheet name="D Civil Works" sheetId="2" state="hidden" r:id="rId2"/>
    <sheet name="Site Measurement Sheet Renovati" sheetId="8" state="hidden" r:id="rId3"/>
    <sheet name="Summary" sheetId="4" r:id="rId4"/>
    <sheet name="Priority 1 A. BOQ of BW" sheetId="9" r:id="rId5"/>
    <sheet name=" B. Water System &amp; Sewer System" sheetId="3" state="hidden" r:id="rId6"/>
    <sheet name="C. Electrical works" sheetId="5" state="hidden" r:id="rId7"/>
    <sheet name="D. HVAC works" sheetId="6" state="hidden" r:id="rId8"/>
  </sheets>
  <definedNames>
    <definedName name="_xlnm.Print_Area" localSheetId="1">'D Civil Works'!$A$1:$G$33</definedName>
    <definedName name="_xlnm.Print_Area" localSheetId="3">Summary!$A$1:$C$5</definedName>
    <definedName name="_xlnm.Print_Titles" localSheetId="5">' B. Water System &amp; Sewer System'!$1:$5</definedName>
    <definedName name="_xlnm.Print_Titles" localSheetId="6">'C. Electrical works'!$1:$5</definedName>
    <definedName name="_xlnm.Print_Titles" localSheetId="1">'D Civil Works'!$1:$7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6" l="1"/>
  <c r="F9" i="6"/>
  <c r="F11" i="6" s="1"/>
  <c r="F8" i="6"/>
  <c r="F7" i="6"/>
  <c r="F6" i="6"/>
  <c r="F14" i="5"/>
  <c r="F13" i="5"/>
  <c r="F12" i="5"/>
  <c r="F11" i="5"/>
  <c r="F10" i="5"/>
  <c r="F9" i="5"/>
  <c r="F8" i="5"/>
  <c r="F7" i="5"/>
  <c r="F6" i="5"/>
  <c r="F15" i="5" s="1"/>
  <c r="F17" i="3"/>
  <c r="F16" i="3"/>
  <c r="F15" i="3"/>
  <c r="F14" i="3"/>
  <c r="F13" i="3"/>
  <c r="F12" i="3"/>
  <c r="F11" i="3"/>
  <c r="F10" i="3"/>
  <c r="F9" i="3"/>
  <c r="F8" i="3"/>
  <c r="F18" i="3" s="1"/>
  <c r="F7" i="3"/>
  <c r="F6" i="3"/>
  <c r="D20" i="9"/>
  <c r="H144" i="8"/>
  <c r="H143" i="8"/>
  <c r="H145" i="8" s="1"/>
  <c r="H141" i="8"/>
  <c r="H140" i="8"/>
  <c r="H139" i="8"/>
  <c r="H138" i="8"/>
  <c r="H137" i="8"/>
  <c r="H136" i="8"/>
  <c r="H135" i="8"/>
  <c r="H134" i="8"/>
  <c r="H142" i="8" s="1"/>
  <c r="H133" i="8"/>
  <c r="H131" i="8"/>
  <c r="H129" i="8"/>
  <c r="H128" i="8"/>
  <c r="H126" i="8"/>
  <c r="H125" i="8"/>
  <c r="H124" i="8"/>
  <c r="H123" i="8"/>
  <c r="H121" i="8"/>
  <c r="H122" i="8" s="1"/>
  <c r="H118" i="8"/>
  <c r="H119" i="8" s="1"/>
  <c r="H117" i="8"/>
  <c r="H116" i="8"/>
  <c r="H114" i="8"/>
  <c r="H113" i="8"/>
  <c r="H115" i="8" s="1"/>
  <c r="H111" i="8"/>
  <c r="H110" i="8"/>
  <c r="H112" i="8" s="1"/>
  <c r="H109" i="8"/>
  <c r="H108" i="8"/>
  <c r="H107" i="8"/>
  <c r="H105" i="8"/>
  <c r="H104" i="8"/>
  <c r="H103" i="8"/>
  <c r="H102" i="8"/>
  <c r="H101" i="8"/>
  <c r="H106" i="8" s="1"/>
  <c r="H99" i="8"/>
  <c r="H100" i="8" s="1"/>
  <c r="H96" i="8"/>
  <c r="H95" i="8"/>
  <c r="H94" i="8"/>
  <c r="H93" i="8"/>
  <c r="H97" i="8" s="1"/>
  <c r="H92" i="8"/>
  <c r="H91" i="8"/>
  <c r="H90" i="8"/>
  <c r="H89" i="8"/>
  <c r="H87" i="8"/>
  <c r="H88" i="8" s="1"/>
  <c r="H85" i="8"/>
  <c r="H86" i="8" s="1"/>
  <c r="H84" i="8"/>
  <c r="H79" i="8"/>
  <c r="H80" i="8" s="1"/>
  <c r="H77" i="8"/>
  <c r="H78" i="8" s="1"/>
  <c r="H75" i="8"/>
  <c r="H76" i="8" s="1"/>
  <c r="H74" i="8"/>
  <c r="H73" i="8"/>
  <c r="H72" i="8"/>
  <c r="H71" i="8"/>
  <c r="H70" i="8"/>
  <c r="H68" i="8"/>
  <c r="H67" i="8"/>
  <c r="H66" i="8"/>
  <c r="H65" i="8"/>
  <c r="H64" i="8"/>
  <c r="H63" i="8"/>
  <c r="H69" i="8" s="1"/>
  <c r="H61" i="8"/>
  <c r="H62" i="8" s="1"/>
  <c r="H59" i="8"/>
  <c r="H60" i="8" s="1"/>
  <c r="H58" i="8"/>
  <c r="H57" i="8"/>
  <c r="H56" i="8"/>
  <c r="H55" i="8"/>
  <c r="H54" i="8"/>
  <c r="H51" i="8"/>
  <c r="H50" i="8"/>
  <c r="H49" i="8"/>
  <c r="H52" i="8" s="1"/>
  <c r="H48" i="8"/>
  <c r="H46" i="8"/>
  <c r="H45" i="8"/>
  <c r="H44" i="8"/>
  <c r="H43" i="8"/>
  <c r="H41" i="8"/>
  <c r="H47" i="8" s="1"/>
  <c r="H40" i="8"/>
  <c r="H37" i="8"/>
  <c r="H36" i="8"/>
  <c r="H35" i="8"/>
  <c r="H34" i="8"/>
  <c r="H33" i="8"/>
  <c r="H32" i="8"/>
  <c r="H38" i="8" s="1"/>
  <c r="H31" i="8"/>
  <c r="H30" i="8"/>
  <c r="H28" i="8"/>
  <c r="H27" i="8"/>
  <c r="H29" i="8" s="1"/>
  <c r="H25" i="8"/>
  <c r="H24" i="8"/>
  <c r="H23" i="8"/>
  <c r="H26" i="8" s="1"/>
  <c r="H22" i="8"/>
  <c r="H21" i="8"/>
  <c r="H20" i="8"/>
  <c r="H19" i="8"/>
  <c r="H18" i="8"/>
  <c r="H14" i="8"/>
  <c r="H13" i="8"/>
  <c r="H15" i="8" s="1"/>
  <c r="H12" i="8"/>
  <c r="H11" i="8"/>
  <c r="H10" i="8"/>
  <c r="H9" i="8"/>
  <c r="H8" i="8"/>
  <c r="H6" i="8"/>
  <c r="H5" i="8"/>
  <c r="H7" i="8" s="1"/>
  <c r="H4" i="8"/>
  <c r="F24" i="2"/>
  <c r="F23" i="2"/>
  <c r="F22" i="2"/>
  <c r="F21" i="2"/>
  <c r="F25" i="2" s="1"/>
  <c r="F18" i="2"/>
  <c r="F17" i="2"/>
  <c r="F16" i="2"/>
  <c r="F15" i="2"/>
  <c r="F14" i="2"/>
  <c r="F13" i="2"/>
  <c r="F12" i="2"/>
  <c r="F11" i="2"/>
  <c r="F10" i="2"/>
  <c r="F9" i="2"/>
  <c r="F19" i="2" s="1"/>
  <c r="F8" i="2"/>
  <c r="F133" i="1"/>
  <c r="I133" i="1" s="1"/>
  <c r="I134" i="1" s="1"/>
  <c r="I131" i="1"/>
  <c r="I130" i="1"/>
  <c r="I129" i="1"/>
  <c r="I127" i="1"/>
  <c r="I126" i="1"/>
  <c r="F123" i="1"/>
  <c r="I123" i="1" s="1"/>
  <c r="I124" i="1" s="1"/>
  <c r="I121" i="1"/>
  <c r="I120" i="1"/>
  <c r="F120" i="1"/>
  <c r="F117" i="1"/>
  <c r="I117" i="1" s="1"/>
  <c r="F116" i="1"/>
  <c r="I116" i="1" s="1"/>
  <c r="I115" i="1"/>
  <c r="F115" i="1"/>
  <c r="F114" i="1"/>
  <c r="I114" i="1" s="1"/>
  <c r="F113" i="1"/>
  <c r="I113" i="1" s="1"/>
  <c r="I118" i="1" s="1"/>
  <c r="I110" i="1"/>
  <c r="I109" i="1"/>
  <c r="I111" i="1" s="1"/>
  <c r="I108" i="1"/>
  <c r="I107" i="1"/>
  <c r="F104" i="1"/>
  <c r="I104" i="1" s="1"/>
  <c r="I105" i="1" s="1"/>
  <c r="I101" i="1"/>
  <c r="I100" i="1"/>
  <c r="I99" i="1"/>
  <c r="I98" i="1"/>
  <c r="I97" i="1"/>
  <c r="I96" i="1"/>
  <c r="I95" i="1"/>
  <c r="I94" i="1"/>
  <c r="I93" i="1"/>
  <c r="I92" i="1"/>
  <c r="I102" i="1" s="1"/>
  <c r="I91" i="1"/>
  <c r="I88" i="1"/>
  <c r="I87" i="1"/>
  <c r="I86" i="1"/>
  <c r="I85" i="1"/>
  <c r="I89" i="1" s="1"/>
  <c r="I82" i="1"/>
  <c r="I83" i="1" s="1"/>
  <c r="I79" i="1"/>
  <c r="I78" i="1"/>
  <c r="I77" i="1"/>
  <c r="I76" i="1"/>
  <c r="I75" i="1"/>
  <c r="I74" i="1"/>
  <c r="I73" i="1"/>
  <c r="I72" i="1"/>
  <c r="I71" i="1"/>
  <c r="I70" i="1"/>
  <c r="I69" i="1"/>
  <c r="I68" i="1"/>
  <c r="I67" i="1"/>
  <c r="I66" i="1"/>
  <c r="I65" i="1"/>
  <c r="I80" i="1" s="1"/>
  <c r="F63" i="1"/>
  <c r="I63" i="1" s="1"/>
  <c r="F62" i="1"/>
  <c r="I62" i="1" s="1"/>
  <c r="F61" i="1"/>
  <c r="I61" i="1" s="1"/>
  <c r="I60" i="1"/>
  <c r="F60" i="1"/>
  <c r="F59" i="1"/>
  <c r="I59" i="1" s="1"/>
  <c r="F58" i="1"/>
  <c r="I58" i="1" s="1"/>
  <c r="F57" i="1"/>
  <c r="I57" i="1" s="1"/>
  <c r="I56" i="1"/>
  <c r="F56" i="1"/>
  <c r="F55" i="1"/>
  <c r="I55" i="1" s="1"/>
  <c r="F54" i="1"/>
  <c r="I54" i="1" s="1"/>
  <c r="I64" i="1" s="1"/>
  <c r="I51" i="1"/>
  <c r="I50" i="1"/>
  <c r="I49" i="1"/>
  <c r="I48" i="1"/>
  <c r="I47" i="1"/>
  <c r="I46" i="1"/>
  <c r="I45" i="1"/>
  <c r="I44" i="1"/>
  <c r="I43" i="1"/>
  <c r="I42" i="1"/>
  <c r="I52" i="1" s="1"/>
  <c r="I41" i="1"/>
  <c r="I40" i="1"/>
  <c r="I39" i="1"/>
  <c r="I37" i="1"/>
  <c r="F36" i="1"/>
  <c r="I36" i="1" s="1"/>
  <c r="I35" i="1"/>
  <c r="I34" i="1"/>
  <c r="I33" i="1"/>
  <c r="I32" i="1"/>
  <c r="F31" i="1"/>
  <c r="I31" i="1" s="1"/>
  <c r="F30" i="1"/>
  <c r="I30" i="1" s="1"/>
  <c r="I29" i="1"/>
  <c r="I28" i="1"/>
  <c r="F27" i="1"/>
  <c r="I27" i="1" s="1"/>
  <c r="I38" i="1" s="1"/>
  <c r="H24" i="1"/>
  <c r="I24" i="1" s="1"/>
  <c r="I23" i="1"/>
  <c r="I22" i="1"/>
  <c r="I21" i="1"/>
  <c r="I20" i="1"/>
  <c r="I19" i="1"/>
  <c r="F19" i="1"/>
  <c r="M18" i="1"/>
  <c r="F18" i="1"/>
  <c r="I18" i="1" s="1"/>
  <c r="I17" i="1"/>
  <c r="I13" i="1"/>
  <c r="I12" i="1"/>
  <c r="I11" i="1"/>
  <c r="I10" i="1"/>
  <c r="I9" i="1"/>
  <c r="F8" i="1"/>
  <c r="I8" i="1" s="1"/>
  <c r="I7" i="1"/>
  <c r="F7" i="1"/>
  <c r="I6" i="1"/>
  <c r="I4" i="1"/>
  <c r="F26" i="2" l="1"/>
  <c r="C26" i="2" s="1"/>
  <c r="I14" i="1"/>
  <c r="I25" i="1"/>
  <c r="F23" i="9"/>
  <c r="F13" i="9"/>
  <c r="F24" i="9" l="1"/>
  <c r="C4" i="4" s="1"/>
  <c r="C5" i="4" s="1"/>
</calcChain>
</file>

<file path=xl/sharedStrings.xml><?xml version="1.0" encoding="utf-8"?>
<sst xmlns="http://schemas.openxmlformats.org/spreadsheetml/2006/main" count="621" uniqueCount="283">
  <si>
    <t>No</t>
  </si>
  <si>
    <t>Activity</t>
  </si>
  <si>
    <t>Description</t>
  </si>
  <si>
    <t>Unit</t>
  </si>
  <si>
    <t>Length</t>
  </si>
  <si>
    <t>Width</t>
  </si>
  <si>
    <t>Depth</t>
  </si>
  <si>
    <t>Total</t>
  </si>
  <si>
    <t>Remarks</t>
  </si>
  <si>
    <t>Site prepration</t>
  </si>
  <si>
    <t>Construction Area</t>
  </si>
  <si>
    <t>Lump Sum</t>
  </si>
  <si>
    <t>Exterior plaster Repairing</t>
  </si>
  <si>
    <t>Exterior Plaster</t>
  </si>
  <si>
    <t>Axis A</t>
  </si>
  <si>
    <r>
      <rPr>
        <sz val="11"/>
        <color theme="1"/>
        <rFont val="Calibri Light"/>
        <family val="2"/>
      </rPr>
      <t>m</t>
    </r>
    <r>
      <rPr>
        <vertAlign val="superscript"/>
        <sz val="11"/>
        <color theme="1"/>
        <rFont val="Calibri Light"/>
        <family val="2"/>
      </rPr>
      <t>2</t>
    </r>
  </si>
  <si>
    <t>Axis C</t>
  </si>
  <si>
    <t>Axis D</t>
  </si>
  <si>
    <t>Axis F</t>
  </si>
  <si>
    <t>Axis 1,7</t>
  </si>
  <si>
    <t>Axis 3,5</t>
  </si>
  <si>
    <t>Parapet</t>
  </si>
  <si>
    <t>Exterior Painting</t>
  </si>
  <si>
    <t>Interior Plaster Repairing</t>
  </si>
  <si>
    <t>Interior Plaster for walls</t>
  </si>
  <si>
    <t>Entity N</t>
  </si>
  <si>
    <t>Entity M</t>
  </si>
  <si>
    <t>Entity L</t>
  </si>
  <si>
    <t>Entity K</t>
  </si>
  <si>
    <t>Entity H</t>
  </si>
  <si>
    <t>Entity I</t>
  </si>
  <si>
    <t>Entity F</t>
  </si>
  <si>
    <t>Entity F'</t>
  </si>
  <si>
    <t>Entity A</t>
  </si>
  <si>
    <t>Entity B</t>
  </si>
  <si>
    <t>Entity D</t>
  </si>
  <si>
    <t>Interior Plaster for ceilling</t>
  </si>
  <si>
    <t>Entity J</t>
  </si>
  <si>
    <t>Entity G</t>
  </si>
  <si>
    <t>Entity C</t>
  </si>
  <si>
    <t>Interior Painting</t>
  </si>
  <si>
    <t>Interior paint for walls</t>
  </si>
  <si>
    <t>Interior paint for ceilling</t>
  </si>
  <si>
    <t>Entity f</t>
  </si>
  <si>
    <t>Windows Adjustment</t>
  </si>
  <si>
    <t>Windows</t>
  </si>
  <si>
    <t>Installation of Doors</t>
  </si>
  <si>
    <t>Doors</t>
  </si>
  <si>
    <t>D1</t>
  </si>
  <si>
    <t>D2</t>
  </si>
  <si>
    <t>Dw1</t>
  </si>
  <si>
    <t>Dw2</t>
  </si>
  <si>
    <t>Floor tiles</t>
  </si>
  <si>
    <t>Floor</t>
  </si>
  <si>
    <t>Roof Repairing</t>
  </si>
  <si>
    <t>Roof</t>
  </si>
  <si>
    <t>Toilets Tiles</t>
  </si>
  <si>
    <t>Toilet Floor</t>
  </si>
  <si>
    <t>Toilet C</t>
  </si>
  <si>
    <t>Toilet O</t>
  </si>
  <si>
    <t>Tolet G</t>
  </si>
  <si>
    <t>Toilet J</t>
  </si>
  <si>
    <t>Toilets wall Tiles</t>
  </si>
  <si>
    <t xml:space="preserve">Toilet Walls </t>
  </si>
  <si>
    <t>kitchen</t>
  </si>
  <si>
    <t>Kitchen Cup Boards</t>
  </si>
  <si>
    <t xml:space="preserve">Kitchen </t>
  </si>
  <si>
    <t>Cup Boards</t>
  </si>
  <si>
    <t>Kitchen Desk</t>
  </si>
  <si>
    <t>Desk</t>
  </si>
  <si>
    <t>Pointing Paint</t>
  </si>
  <si>
    <t>wall</t>
  </si>
  <si>
    <t>paint</t>
  </si>
  <si>
    <t>PVC Doors</t>
  </si>
  <si>
    <t>Skirt Wall</t>
  </si>
  <si>
    <t>Lm</t>
  </si>
  <si>
    <r>
      <rPr>
        <b/>
        <sz val="16"/>
        <rFont val="Calibri Light"/>
        <family val="2"/>
        <scheme val="major"/>
      </rPr>
      <t>Renovation of (Deh Mulayan  Hgh School</t>
    </r>
    <r>
      <rPr>
        <b/>
        <sz val="16"/>
        <color rgb="FFFF0000"/>
        <rFont val="Calibri Light"/>
        <family val="2"/>
        <scheme val="major"/>
      </rPr>
      <t xml:space="preserve"> </t>
    </r>
    <r>
      <rPr>
        <b/>
        <sz val="16"/>
        <rFont val="Calibri Light"/>
        <family val="2"/>
        <scheme val="major"/>
      </rPr>
      <t xml:space="preserve">  )</t>
    </r>
  </si>
  <si>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</si>
  <si>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Badakhshan Province. Daraem district    Deh Mulayan School</t>
  </si>
  <si>
    <t xml:space="preserve">Priority 4  School Building  </t>
  </si>
  <si>
    <t xml:space="preserve">D- School Building Revolution </t>
  </si>
  <si>
    <t>Quantity</t>
  </si>
  <si>
    <t>Unit price (AFN)</t>
  </si>
  <si>
    <t>Total cast (AFN)</t>
  </si>
  <si>
    <t>Remark</t>
  </si>
  <si>
    <t>S.N</t>
  </si>
  <si>
    <t>A. Civil Works:</t>
  </si>
  <si>
    <r>
      <rPr>
        <b/>
        <u/>
        <sz val="12"/>
        <rFont val="Calibri Light"/>
        <family val="2"/>
        <scheme val="major"/>
      </rPr>
      <t>Adjusting wooden Window and replacement of Window Lock</t>
    </r>
    <r>
      <rPr>
        <sz val="12"/>
        <rFont val="Calibri Light"/>
        <family val="2"/>
        <scheme val="major"/>
      </rPr>
      <t xml:space="preserve"> 
Prepare all materials, equipment, and manpower  for 61 window lock and . Frame adjustment for 12 doors with all related activities to complete the job as per drawing and instruction of the in-charge engineer All tasks for this item are to be under full approval in charge engineer</t>
    </r>
  </si>
  <si>
    <t>pcs</t>
  </si>
  <si>
    <r>
      <rPr>
        <b/>
        <u/>
        <sz val="12"/>
        <rFont val="Calibri Light"/>
        <family val="2"/>
        <scheme val="major"/>
      </rPr>
      <t xml:space="preserve">Interior and exterior wall plaster 1:4 and Removing existing damaged
</t>
    </r>
    <r>
      <rPr>
        <u/>
        <sz val="12"/>
        <rFont val="Calibri Light"/>
        <family val="2"/>
        <scheme val="major"/>
      </rPr>
      <t>Prepare all materials, equipment, and manpower for exterior  and intererior wall cement and sand  Plaster  1:4  with all related activities to complete the job as per drawing and instruction of the in-charge engineer All tasks for this item are to be under full approval in charge engineer</t>
    </r>
  </si>
  <si>
    <r>
      <rPr>
        <sz val="11"/>
        <color theme="1"/>
        <rFont val="Calibri"/>
        <family val="2"/>
        <scheme val="minor"/>
      </rPr>
      <t>M</t>
    </r>
    <r>
      <rPr>
        <vertAlign val="superscript"/>
        <sz val="11"/>
        <color theme="1"/>
        <rFont val="Calibri"/>
        <family val="2"/>
        <scheme val="minor"/>
      </rPr>
      <t>2</t>
    </r>
  </si>
  <si>
    <t>D3</t>
  </si>
  <si>
    <r>
      <rPr>
        <b/>
        <u/>
        <sz val="12"/>
        <rFont val="Calibri Light"/>
        <family val="2"/>
        <scheme val="major"/>
      </rPr>
      <t xml:space="preserve"> Repair of Interior and exterior wall  hairline cracks: </t>
    </r>
    <r>
      <rPr>
        <sz val="12"/>
        <rFont val="Calibri Light"/>
        <family val="2"/>
        <scheme val="major"/>
      </rPr>
      <t xml:space="preserve">
Prepare all materials, equipment, and manpower for Removing the Repair of hairline cracks  with all related activities to complete the job as per drawing and instruction of the in-charge engineer all waste materials and debris are to be transported to the approved damp site. All tasks for this item are to be under the full approval of the charge engineer</t>
    </r>
  </si>
  <si>
    <t>M</t>
  </si>
  <si>
    <t>D4</t>
  </si>
  <si>
    <t xml:space="preserve">Installation of Damaged glazing in5 windows (100 x 70) and 2Window(100x150) ,2 door D1 (90*40)supply and installation of wooden chefti 1.5cm ,glasses 3mm =6.7m2, </t>
  </si>
  <si>
    <t>D5</t>
  </si>
  <si>
    <t>Installation of  fly screen for40 windows 21.63m2</t>
  </si>
  <si>
    <t>D6</t>
  </si>
  <si>
    <r>
      <rPr>
        <b/>
        <u/>
        <sz val="12"/>
        <rFont val="Calibri Light"/>
        <family val="2"/>
        <scheme val="major"/>
      </rPr>
      <t xml:space="preserve">Adjusting wooden doors and replacement of door Lock 
</t>
    </r>
    <r>
      <rPr>
        <sz val="12"/>
        <rFont val="Calibri Light"/>
        <family val="2"/>
        <scheme val="major"/>
      </rPr>
      <t>Prepare all materials, equipment, and manpower  for 14doors  lock and . Frame adjustment for 14 doors with all related activities to complete the job as per drawing and instruction of the in-charge engineer All tasks for this item are to be under full approval in charge engineer</t>
    </r>
  </si>
  <si>
    <t>pic</t>
  </si>
  <si>
    <t>D7</t>
  </si>
  <si>
    <r>
      <rPr>
        <b/>
        <u/>
        <sz val="12"/>
        <rFont val="Calibri Light"/>
        <family val="2"/>
        <scheme val="major"/>
      </rPr>
      <t xml:space="preserve">Wall interior and exterior 100% Plastic Paint three coats
</t>
    </r>
    <r>
      <rPr>
        <sz val="12"/>
        <rFont val="Calibri Light"/>
        <family val="2"/>
        <scheme val="major"/>
      </rPr>
      <t>Prepare all materials, equipment, and manpower for the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</si>
  <si>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t>D8</t>
  </si>
  <si>
    <r>
      <rPr>
        <b/>
        <u/>
        <sz val="12"/>
        <rFont val="Calibri Light"/>
        <family val="2"/>
        <scheme val="major"/>
      </rPr>
      <t xml:space="preserve">Oil Painting doors and windows three coats+black board
</t>
    </r>
    <r>
      <rPr>
        <sz val="12"/>
        <rFont val="Calibri Light"/>
        <family val="2"/>
        <scheme val="major"/>
      </rPr>
      <t>Prepare all materials, equipment, and manpower for the window and doors Paint three coats  (Birage or equivalent) including preparation, primer, and filling with all related activities to complete the job as per drawing and instruction of the in-charge engineer All tasks for this item are to be under full approval in charge engineer</t>
    </r>
  </si>
  <si>
    <t>D9</t>
  </si>
  <si>
    <r>
      <rPr>
        <b/>
        <u/>
        <sz val="12"/>
        <rFont val="Calibri Light"/>
        <family val="2"/>
        <scheme val="major"/>
      </rP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t>
    </r>
  </si>
  <si>
    <t>LS</t>
  </si>
  <si>
    <t>D10</t>
  </si>
  <si>
    <r>
      <rPr>
        <b/>
        <u/>
        <sz val="12"/>
        <rFont val="Calibri Light"/>
        <family val="2"/>
        <scheme val="major"/>
      </rPr>
      <t xml:space="preserve">Painting of stone masonry with varnish paint three coats
</t>
    </r>
    <r>
      <rPr>
        <sz val="12"/>
        <rFont val="Calibri Light"/>
        <family val="2"/>
        <scheme val="major"/>
      </rPr>
      <t>Prepare all materials, equipment, and manpower for the Painting of stone masonry with varnish paint three coats including stone masonry surface preparation, and primer with all related activities to complete the job as per drawing and instruction of the in-charge engineer All tasks for this item are to be under full approval in charge engineer</t>
    </r>
  </si>
  <si>
    <t>D11</t>
  </si>
  <si>
    <t>Donor Metal Sign Board 120x80cm as per design and drawings</t>
  </si>
  <si>
    <t>Pic</t>
  </si>
  <si>
    <t>Total of B1. Civil Works:</t>
  </si>
  <si>
    <t>B -   Renovation of existing 5 cabinets latrine (Priority 4</t>
  </si>
  <si>
    <t>D12</t>
  </si>
  <si>
    <r>
      <rPr>
        <b/>
        <u/>
        <sz val="11"/>
        <color theme="1"/>
        <rFont val="Calibri"/>
        <family val="2"/>
        <scheme val="minor"/>
      </rPr>
      <t xml:space="preserve">Interior and exterior wall plaster 1:4 "cement and sand" 
</t>
    </r>
    <r>
      <rPr>
        <sz val="11"/>
        <color theme="1"/>
        <rFont val="Calibri"/>
        <family val="2"/>
        <scheme val="minor"/>
      </rPr>
      <t>Prepare all materials, equipment, and manpower for exterior wall cement and sand  Plaster  1:4  with all related activities to complete the job as per drawing and instruction of the in-charge engineer All tasks for this item are to be under full approval in charge engineer</t>
    </r>
  </si>
  <si>
    <t>D13</t>
  </si>
  <si>
    <r>
      <rPr>
        <b/>
        <u/>
        <sz val="11"/>
        <color theme="1"/>
        <rFont val="Calibri"/>
        <family val="2"/>
        <scheme val="minor"/>
      </rPr>
      <t>Adjusting wooden doors and replacement of door Lock</t>
    </r>
    <r>
      <rPr>
        <sz val="11"/>
        <color theme="1"/>
        <rFont val="Calibri"/>
        <family val="2"/>
        <scheme val="minor"/>
      </rPr>
      <t xml:space="preserve">                                                                                                            Prepare all materials, equipment, and manpower   doors   with all related activities to complete the job as per drawing and instruction of the in-charge engineer All tasks for this item are to be under full approval in charge enginee</t>
    </r>
  </si>
  <si>
    <t>D14</t>
  </si>
  <si>
    <r>
      <rPr>
        <b/>
        <u/>
        <sz val="11"/>
        <color theme="1"/>
        <rFont val="Calibri"/>
        <family val="2"/>
        <scheme val="minor"/>
      </rPr>
      <t xml:space="preserve">Plastic Paint three coats with Primer exterior wall  and interior 100%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</si>
  <si>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D15</t>
  </si>
  <si>
    <r>
      <rPr>
        <b/>
        <u/>
        <sz val="11"/>
        <color theme="1"/>
        <rFont val="Calibri"/>
        <family val="2"/>
        <scheme val="minor"/>
      </rPr>
      <t xml:space="preserve">Oil Painting doors and windows three coats 
</t>
    </r>
    <r>
      <rPr>
        <sz val="11"/>
        <color theme="1"/>
        <rFont val="Calibri"/>
        <family val="2"/>
        <scheme val="minor"/>
      </rPr>
      <t>Prepare all materials, equipment, and manpower for the metal windows and doors paint three coats (Birage or equivalent) including preparation, primer, and filling with all related activities to complete the job as per drawing and instruction of the in-charge engineer All tasks for this item are to be under full approval in charge engineer</t>
    </r>
  </si>
  <si>
    <t xml:space="preserve">Sub Total for latrine </t>
  </si>
  <si>
    <t>Grand Total</t>
  </si>
  <si>
    <t>School Building (Deh Mulayan  High School)</t>
  </si>
  <si>
    <t>Unite</t>
  </si>
  <si>
    <t xml:space="preserve">Hight </t>
  </si>
  <si>
    <t>width</t>
  </si>
  <si>
    <t>length</t>
  </si>
  <si>
    <t>Number</t>
  </si>
  <si>
    <t>Location</t>
  </si>
  <si>
    <r>
      <rPr>
        <b/>
        <u/>
        <sz val="10"/>
        <color rgb="FF000000"/>
        <rFont val="Times New Roman"/>
        <family val="1"/>
      </rPr>
      <t xml:space="preserve">Adjusting wooden Window and replacement of Window Lock 
</t>
    </r>
    <r>
      <rPr>
        <b/>
        <sz val="9"/>
        <color rgb="FF000000"/>
        <rFont val="Times New Roman"/>
        <family val="1"/>
      </rPr>
      <t>Prepare all materials, equipment, and manpower  for 61 window lock and . Frame adjustment for 12 doors with all related activities to complete the job as per drawing and instruction of the in-charge engineer All tasks for this item are to be under full approval in charge engineer</t>
    </r>
  </si>
  <si>
    <r>
      <rPr>
        <b/>
        <u/>
        <sz val="10"/>
        <color rgb="FF000000"/>
        <rFont val="Times New Roman"/>
        <family val="1"/>
      </rPr>
      <t>Interior and exterior wall plaster 1:4 and Removing existing damaged</t>
    </r>
    <r>
      <rPr>
        <sz val="10"/>
        <color rgb="FF000000"/>
        <rFont val="Times New Roman"/>
        <family val="1"/>
      </rPr>
      <t xml:space="preserve">
Prepare all materials, equipment, and manpower for exterior  and intererior wall cement and sand  Plaster  1:4  with all related activities to complete the job as per drawing and instruction of the in-charge engineer All tasks for this item are to be under full approval in charge engineer</t>
    </r>
  </si>
  <si>
    <r>
      <rPr>
        <sz val="10"/>
        <color rgb="FF000000"/>
        <rFont val="Times New Roman"/>
        <family val="1"/>
      </rPr>
      <t>M</t>
    </r>
    <r>
      <rPr>
        <vertAlign val="superscript"/>
        <sz val="10"/>
        <color rgb="FF000000"/>
        <rFont val="Times New Roman"/>
        <family val="1"/>
      </rPr>
      <t>2</t>
    </r>
  </si>
  <si>
    <t>Around of W1</t>
  </si>
  <si>
    <t>Class rooms</t>
  </si>
  <si>
    <t xml:space="preserve"> </t>
  </si>
  <si>
    <t>around of D1</t>
  </si>
  <si>
    <t>around w2</t>
  </si>
  <si>
    <r>
      <rPr>
        <b/>
        <u/>
        <sz val="10"/>
        <color rgb="FF000000"/>
        <rFont val="Times New Roman"/>
        <family val="1"/>
      </rPr>
      <t xml:space="preserve"> Repair of Interior and exterior wall  hairline cracks: </t>
    </r>
    <r>
      <rPr>
        <sz val="10"/>
        <color rgb="FF000000"/>
        <rFont val="Times New Roman"/>
        <family val="1"/>
      </rPr>
      <t xml:space="preserve">
Prepare all materials, equipment, and manpower for Removing the Repair of hairline cracks  with all related activities to complete the job as per drawing and instruction of the in-charge engineer all waste materials and debris are to be transported to the approved damp site. All tasks for this item are to be under the full approval of the charge engineer</t>
    </r>
  </si>
  <si>
    <t>m</t>
  </si>
  <si>
    <t xml:space="preserve"> Interior and exterior wall</t>
  </si>
  <si>
    <t>hall</t>
  </si>
  <si>
    <r>
      <rPr>
        <b/>
        <u/>
        <sz val="10"/>
        <color rgb="FF000000"/>
        <rFont val="Times New Roman"/>
        <family val="1"/>
      </rPr>
      <t>Installation of Damaged glazing</t>
    </r>
    <r>
      <rPr>
        <sz val="10"/>
        <color rgb="FF000000"/>
        <rFont val="Times New Roman"/>
        <family val="1"/>
      </rPr>
      <t xml:space="preserve"> in5 windows (100 x 70) and 2Window(100x150) ,2 door D1 (90*40)supply and installation of wooden chefti 1.5cm ,glasses 3mm =6.7m2, </t>
    </r>
  </si>
  <si>
    <t>Class rooms window   w2</t>
  </si>
  <si>
    <t>Class rooms door   D1</t>
  </si>
  <si>
    <t>Class rooms window W2</t>
  </si>
  <si>
    <t>Installation of  fly screen for51 windows(Window  pala) 21.63m2</t>
  </si>
  <si>
    <t>M2</t>
  </si>
  <si>
    <t>Class room windows W2</t>
  </si>
  <si>
    <t>100*70</t>
  </si>
  <si>
    <t>Class room windows W1</t>
  </si>
  <si>
    <t>100*1.5</t>
  </si>
  <si>
    <r>
      <rPr>
        <b/>
        <u/>
        <sz val="10"/>
        <color rgb="FF000000"/>
        <rFont val="Times New Roman"/>
        <family val="1"/>
      </rPr>
      <t xml:space="preserve">Adjusting wooden doors and replacement of door Lock </t>
    </r>
    <r>
      <rPr>
        <sz val="10"/>
        <color rgb="FF000000"/>
        <rFont val="Times New Roman"/>
        <family val="1"/>
      </rPr>
      <t xml:space="preserve">
Prepare all materials, equipment, and manpower  for 14doors  lock and . Frame adjustment for 14 doors with all related activities to complete the job as per drawing and instruction of the in-charge engineer All tasks for this item are to be under full approval in charge enginee</t>
    </r>
  </si>
  <si>
    <t>Class rooms door</t>
  </si>
  <si>
    <r>
      <rPr>
        <b/>
        <u/>
        <sz val="10"/>
        <color rgb="FF000000"/>
        <rFont val="Times New Roman"/>
        <family val="1"/>
      </rPr>
      <t>Oil Painting doors and windows three coats+black board</t>
    </r>
    <r>
      <rPr>
        <sz val="10"/>
        <color rgb="FF000000"/>
        <rFont val="Times New Roman"/>
        <family val="1"/>
      </rPr>
      <t xml:space="preserve">
Prepare all materials, equipment, and manpower for the window and doors Paint three coats  (Birage or equivalent) including preparation, primer, and filling with all related activities to complete the job as per drawing and instruction of the in-charge engineer All tasks for this item are to be under full approval in charge engineer</t>
    </r>
  </si>
  <si>
    <t>m2</t>
  </si>
  <si>
    <t>Window W1</t>
  </si>
  <si>
    <t>Window W2</t>
  </si>
  <si>
    <t xml:space="preserve"> D2</t>
  </si>
  <si>
    <t xml:space="preserve"> D1</t>
  </si>
  <si>
    <t>black boards</t>
  </si>
  <si>
    <t>Cleaning of the project site from extra soil, grass, and materials 
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t>
  </si>
  <si>
    <r>
      <rPr>
        <b/>
        <u/>
        <sz val="10"/>
        <color rgb="FF000000"/>
        <rFont val="Times New Roman"/>
        <family val="1"/>
      </rPr>
      <t>Painting of stone masonry with varnish paint three coats</t>
    </r>
    <r>
      <rPr>
        <sz val="10"/>
        <color rgb="FF000000"/>
        <rFont val="Times New Roman"/>
        <family val="1"/>
      </rPr>
      <t xml:space="preserve">
Prepare all materials, equipment, and manpower for the Painting of stone masonry with varnish paint three coats including stone masonry surface preparation, and primer with all related activities to complete the job as per drawing and instruction of the in-charge engineer All tasks for this item are to be under full approval in charge engineer</t>
    </r>
  </si>
  <si>
    <t>Class room #(1 -12)</t>
  </si>
  <si>
    <r>
      <rPr>
        <b/>
        <u/>
        <sz val="10"/>
        <color rgb="FF000000"/>
        <rFont val="Times New Roman"/>
        <family val="1"/>
      </rPr>
      <t>Wall interior and exterior 100% Plastic Paint three coats</t>
    </r>
    <r>
      <rPr>
        <sz val="10"/>
        <color rgb="FF000000"/>
        <rFont val="Times New Roman"/>
        <family val="1"/>
      </rPr>
      <t xml:space="preserve">
Prepare all materials, equipment, and manpower for the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</si>
  <si>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t>500*430</t>
  </si>
  <si>
    <t>700*4.3</t>
  </si>
  <si>
    <t>430*320</t>
  </si>
  <si>
    <t>x</t>
  </si>
  <si>
    <t>Priorities (2) Repairin of existing 5 cabinets latrine</t>
  </si>
  <si>
    <r>
      <rPr>
        <b/>
        <u/>
        <sz val="10"/>
        <color rgb="FF000000"/>
        <rFont val="Times New Roman"/>
        <family val="1"/>
      </rPr>
      <t xml:space="preserve">Interior and exterior wall plaster 1:4 "cement and sand" </t>
    </r>
    <r>
      <rPr>
        <sz val="10"/>
        <color rgb="FF000000"/>
        <rFont val="Times New Roman"/>
        <family val="1"/>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</si>
  <si>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t>Room # 1, 2, 3, 4,  and 5</t>
  </si>
  <si>
    <t>latrine hall</t>
  </si>
  <si>
    <r>
      <rPr>
        <b/>
        <u/>
        <sz val="10"/>
        <color rgb="FF000000"/>
        <rFont val="Times New Roman"/>
        <family val="1"/>
      </rPr>
      <t xml:space="preserve">Adjusting wooden doors and replacement of door Lock              </t>
    </r>
    <r>
      <rPr>
        <sz val="10"/>
        <color rgb="FF000000"/>
        <rFont val="Times New Roman"/>
        <family val="1"/>
      </rPr>
      <t xml:space="preserve"> Prepare all materials, equipment, and manpower  for 2 new doors   with all related activities to complete the job as per drawing and instruction of the in-charge engineer All tasks for this item are to be under full approval in charge enginee</t>
    </r>
  </si>
  <si>
    <t>PIC</t>
  </si>
  <si>
    <r>
      <rPr>
        <b/>
        <u/>
        <sz val="10"/>
        <color rgb="FF000000"/>
        <rFont val="Times New Roman"/>
        <family val="1"/>
      </rPr>
      <t xml:space="preserve">Plastic Paint three coats with Primer exterior wall  and interior 100%  </t>
    </r>
    <r>
      <rPr>
        <sz val="10"/>
        <color rgb="FF000000"/>
        <rFont val="Times New Roman"/>
        <family val="1"/>
      </rPr>
      <t xml:space="preserve">
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</si>
  <si>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Room # 2, 3, 4,  and 5 (1.7+1.8+1.8+1.7)=7m</t>
  </si>
  <si>
    <t>Room #1 (2+1.8+1.8+2)=7.6m</t>
  </si>
  <si>
    <t xml:space="preserve">Carridor </t>
  </si>
  <si>
    <t>exterior wall</t>
  </si>
  <si>
    <r>
      <rPr>
        <b/>
        <u/>
        <sz val="10"/>
        <color rgb="FF000000"/>
        <rFont val="Times New Roman"/>
        <family val="1"/>
      </rPr>
      <t xml:space="preserve">Oil Painting doors and windows three coats 
</t>
    </r>
    <r>
      <rPr>
        <sz val="10"/>
        <color rgb="FF000000"/>
        <rFont val="Times New Roman"/>
        <family val="1"/>
      </rPr>
      <t>Prepare all materials, equipment, and manpower for the metal windows and doors paint three coats (Birage or equivalent) including preparation, primer, and filling with all related activities to complete the job as per drawing and instruction of the in-charge engineer All tasks for this item are to be under full approval in charge engineer</t>
    </r>
  </si>
  <si>
    <t>W3</t>
  </si>
  <si>
    <r>
      <rPr>
        <b/>
        <sz val="16"/>
        <rFont val="Calibri Light"/>
        <family val="2"/>
        <scheme val="major"/>
      </rPr>
      <t xml:space="preserve">Construction of </t>
    </r>
    <r>
      <rPr>
        <b/>
        <sz val="16"/>
        <color theme="1"/>
        <rFont val="Calibri Light"/>
        <family val="2"/>
        <scheme val="major"/>
      </rPr>
      <t>( Boundary wall for Bala I keran wa munjan secondary School</t>
    </r>
    <r>
      <rPr>
        <b/>
        <sz val="16"/>
        <color rgb="FFFF0000"/>
        <rFont val="Calibri Light"/>
        <family val="2"/>
        <scheme val="major"/>
      </rPr>
      <t xml:space="preserve">  </t>
    </r>
    <r>
      <rPr>
        <b/>
        <sz val="16"/>
        <rFont val="Calibri Light"/>
        <family val="2"/>
        <scheme val="major"/>
      </rPr>
      <t xml:space="preserve">  )</t>
    </r>
  </si>
  <si>
    <t>Badakhshan Province.Keran wa munjan  district    Bala I keran wa munjan secondary School</t>
  </si>
  <si>
    <t>Priority 1  Construction of Stone masonry  Boundary  wall</t>
  </si>
  <si>
    <t xml:space="preserve">A - Construction of Boundary wall L=225m H=2.10m </t>
  </si>
  <si>
    <t>A1</t>
  </si>
  <si>
    <r>
      <rPr>
        <b/>
        <u/>
        <sz val="12"/>
        <rFont val="Calibri Light"/>
        <family val="2"/>
        <scheme val="major"/>
      </rPr>
      <t xml:space="preserve"> Excavation of foundation in Grad 3 land  </t>
    </r>
    <r>
      <rPr>
        <sz val="12"/>
        <rFont val="Calibri Light"/>
        <family val="2"/>
        <scheme val="major"/>
      </rPr>
      <t xml:space="preserve">
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</si>
  <si>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sz val="12"/>
        <rFont val="Calibri Light"/>
        <family val="2"/>
        <scheme val="major"/>
      </rPr>
      <t>M</t>
    </r>
    <r>
      <rPr>
        <vertAlign val="superscript"/>
        <sz val="12"/>
        <rFont val="Calibri Light"/>
        <family val="2"/>
        <scheme val="major"/>
      </rPr>
      <t>3</t>
    </r>
  </si>
  <si>
    <t>A2</t>
  </si>
  <si>
    <r>
      <rPr>
        <b/>
        <u/>
        <sz val="12"/>
        <rFont val="Calibri Light"/>
        <family val="2"/>
        <scheme val="major"/>
      </rPr>
      <t xml:space="preserve">Stone Masonry of foundation with 1:5 mortar  with high quality  stone. </t>
    </r>
    <r>
      <rPr>
        <sz val="12"/>
        <rFont val="Calibri Light"/>
        <family val="2"/>
        <scheme val="major"/>
      </rPr>
      <t xml:space="preserve">   
Prepare all materials, equipment, and manpower for stone masonry work in foundation and top of the foundtion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</si>
  <si>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t>A3</t>
  </si>
  <si>
    <r>
      <rPr>
        <b/>
        <u/>
        <sz val="12"/>
        <rFont val="Calibri Light"/>
        <family val="2"/>
        <scheme val="major"/>
      </rPr>
      <t xml:space="preserve">PCC on the top of stone masonry and Sides of Kursy walls1:2:4 with all requirments.
</t>
    </r>
    <r>
      <rPr>
        <sz val="12"/>
        <rFont val="Calibri Light"/>
        <family val="2"/>
        <scheme val="major"/>
      </rPr>
      <t xml:space="preserve">Prepare all materials, equipment, and manpower for casting 15 MPA PCC for top of the brick masonry wall and on supper stone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</si>
  <si>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A4</t>
  </si>
  <si>
    <r>
      <rPr>
        <b/>
        <u/>
        <sz val="12"/>
        <rFont val="Calibri Light"/>
        <family val="2"/>
        <scheme val="major"/>
      </rPr>
      <t xml:space="preserve">Pointing work with 1:3 mortar (cement and sand) 
</t>
    </r>
    <r>
      <rPr>
        <sz val="12"/>
        <rFont val="Calibri Light"/>
        <family val="2"/>
        <scheme val="major"/>
      </rPr>
      <t xml:space="preserve">Prepare all materials, equipment, and manpower for pointing 1:3 with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</si>
  <si>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Sqm</t>
  </si>
  <si>
    <t>A5</t>
  </si>
  <si>
    <r>
      <rPr>
        <b/>
        <u/>
        <sz val="12"/>
        <rFont val="Calibri Light"/>
        <family val="2"/>
        <scheme val="major"/>
      </rPr>
      <t xml:space="preserve">Back filling </t>
    </r>
    <r>
      <rPr>
        <b/>
        <sz val="12"/>
        <rFont val="Calibri Light"/>
        <family val="2"/>
        <scheme val="major"/>
      </rPr>
      <t xml:space="preserve">                                                                                                                                             </t>
    </r>
    <r>
      <rPr>
        <sz val="12"/>
        <rFont val="Calibri Light"/>
        <family val="2"/>
        <scheme val="major"/>
      </rPr>
      <t xml:space="preserve">Prepare all materials, equipment, and manpower for Back filling with netural soil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r>
      <rPr>
        <u/>
        <sz val="12"/>
        <rFont val="Calibri Light"/>
        <family val="2"/>
        <scheme val="major"/>
      </rPr>
      <t xml:space="preserve"> </t>
    </r>
  </si>
  <si>
    <t xml:space="preserve">Subtotal </t>
  </si>
  <si>
    <t>Gates and Pillars BoQ</t>
  </si>
  <si>
    <t>A6</t>
  </si>
  <si>
    <r>
      <rPr>
        <b/>
        <u/>
        <sz val="12"/>
        <rFont val="Calibri Light"/>
        <family val="2"/>
        <scheme val="major"/>
      </rPr>
      <t xml:space="preserve"> Excavation of foundation in Grad 3 land</t>
    </r>
    <r>
      <rPr>
        <sz val="12"/>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</si>
  <si>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t>A7</t>
  </si>
  <si>
    <r>
      <rPr>
        <b/>
        <u/>
        <sz val="12"/>
        <rFont val="Calibri Light"/>
        <family val="2"/>
        <scheme val="major"/>
      </rPr>
      <t xml:space="preserve">RCC 20MPA column and founation for gates ration 1:1.5:3 </t>
    </r>
    <r>
      <rPr>
        <sz val="12"/>
        <rFont val="Calibri Light"/>
        <family val="2"/>
        <scheme val="major"/>
      </rPr>
      <t xml:space="preserve">
 Prepare all materials, equipment, and manpower for casting 20 MPA RCC for column and foundation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</si>
  <si>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A8</t>
  </si>
  <si>
    <r>
      <rPr>
        <b/>
        <u/>
        <sz val="12"/>
        <rFont val="Calibri Light"/>
        <family val="2"/>
        <scheme val="major"/>
      </rPr>
      <t xml:space="preserve">PCC 15MPA for top of the gate column: </t>
    </r>
    <r>
      <rPr>
        <sz val="12"/>
        <rFont val="Calibri Light"/>
        <family val="2"/>
        <scheme val="major"/>
      </rPr>
      <t xml:space="preserve">
Prepare all materials, equipment, and manpower for casting 15 MPA PCC for top of the gates column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</si>
  <si>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A9</t>
  </si>
  <si>
    <r>
      <rPr>
        <b/>
        <u/>
        <sz val="12"/>
        <rFont val="Calibri Light"/>
        <family val="2"/>
        <scheme val="major"/>
      </rPr>
      <t>Prepare of steel doors one way and two way with all necessary requirements</t>
    </r>
    <r>
      <rPr>
        <sz val="12"/>
        <rFont val="Calibri Light"/>
        <family val="2"/>
        <scheme val="major"/>
      </rPr>
      <t xml:space="preserve">  
 Prepare all materials, equipment, and manpower for steel gate  with all related activities to complete the job as per drawing and instruction of the in-charge engineer all waste materials and debris are to be transported to the approved damp site. All tasks for this item are to be under the full approval of the charge engineer                                          </t>
    </r>
  </si>
  <si>
    <t>A10</t>
  </si>
  <si>
    <r>
      <rPr>
        <b/>
        <u/>
        <sz val="12"/>
        <rFont val="Calibri Light"/>
        <family val="2"/>
        <scheme val="major"/>
      </rPr>
      <t>Plastering of work 1:4 cement and sand for gets column sides and picks</t>
    </r>
    <r>
      <rPr>
        <sz val="12"/>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</si>
  <si>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A11</t>
  </si>
  <si>
    <r>
      <rPr>
        <b/>
        <u/>
        <sz val="12"/>
        <rFont val="Calibri Light"/>
        <family val="2"/>
        <scheme val="major"/>
      </rPr>
      <t xml:space="preserve">Plastic Paint three coats with Primer gets column sides 65%  </t>
    </r>
    <r>
      <rPr>
        <sz val="12"/>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                                          </t>
    </r>
  </si>
  <si>
    <t>A12</t>
  </si>
  <si>
    <r>
      <rPr>
        <b/>
        <u/>
        <sz val="12"/>
        <rFont val="Calibri Light"/>
        <family val="2"/>
        <scheme val="major"/>
      </rPr>
      <t xml:space="preserve">Oil Painting of the school gates three coats </t>
    </r>
    <r>
      <rPr>
        <sz val="12"/>
        <rFont val="Calibri Light"/>
        <family val="2"/>
        <scheme val="major"/>
      </rPr>
      <t xml:space="preserve">
Prepare all materials, equipment, and manpower for the metal gate paint three coats (Birage or equivalent) including preparation, primer, and filling with all related activities to complete the job as per drawing and instruction of the in-charge engineer All tasks for this item are to be under full approval in charge engineer                                    </t>
    </r>
  </si>
  <si>
    <t>A13</t>
  </si>
  <si>
    <r>
      <rPr>
        <b/>
        <u/>
        <sz val="12"/>
        <rFont val="Calibri Light"/>
        <family val="2"/>
        <scheme val="major"/>
      </rPr>
      <t xml:space="preserve">Supply and installation of water proof light on gates </t>
    </r>
    <r>
      <rPr>
        <sz val="12"/>
        <rFont val="Calibri Light"/>
        <family val="2"/>
        <scheme val="major"/>
      </rPr>
      <t xml:space="preserve">
Prepare all materials, equipment, and manpower for supplying and installation of water proof light on gates column with all related activities to complete the job as per drawing and instruction of the in-charge engineer All tasks for this item are to be under full approval in charge engineer        </t>
    </r>
  </si>
  <si>
    <t>Ea.</t>
  </si>
  <si>
    <t>Total of A1. Civil Works:</t>
  </si>
  <si>
    <t>Renovation of ( School Name    )</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</si>
  <si>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</si>
  <si>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</si>
  <si>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</si>
  <si>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Total cost (AFN)</t>
  </si>
  <si>
    <t xml:space="preserve"> B. Water System &amp; Sewer System</t>
  </si>
  <si>
    <t>B1</t>
  </si>
  <si>
    <r>
      <rPr>
        <b/>
        <u/>
        <sz val="12"/>
        <rFont val="Calibri Light"/>
        <family val="2"/>
        <scheme val="major"/>
      </rPr>
      <t>Supply and installation of PPR PN 20 Pipes (surface mounted work)</t>
    </r>
    <r>
      <rPr>
        <sz val="12"/>
        <rFont val="Calibri Light"/>
        <family val="2"/>
        <scheme val="major"/>
      </rPr>
      <t xml:space="preserve">
Prepare all materials, equipment, and manpower for Supply and installation of PPR PN 20 Pipes (surface mounted work)  and connection with all required Gate valves and accessories in four (4) toilets and one (1) kitchen with all Fittings for hot, cold water and drain pipes). all related activities to complete the job as per drawing and instruction of the in-charge engineer  All tasks for this item are to be under the full approval of the charge engineer </t>
    </r>
  </si>
  <si>
    <t>Job</t>
  </si>
  <si>
    <t>B2</t>
  </si>
  <si>
    <r>
      <rPr>
        <b/>
        <u/>
        <sz val="12"/>
        <rFont val="Calibri Light"/>
        <family val="2"/>
        <scheme val="major"/>
      </rPr>
      <t xml:space="preserve">Supply and installation of 4 inch PVC pipe Sch 40 </t>
    </r>
    <r>
      <rPr>
        <sz val="12"/>
        <rFont val="Calibri Light"/>
        <family val="2"/>
        <scheme val="major"/>
      </rPr>
      <t xml:space="preserve">
Prepare all materials, equipment, and manpower for Supply and installation of 4 inch PVC pipe Sch 40 and connection with all required accessories in four (4) toilets and one (1) kitchen with all Fittings all related activities to complete the job as per drawing and instruction of the in-charge engineer  All tasks for this item are to be under the full approval of the charge engineer</t>
    </r>
  </si>
  <si>
    <t>B3</t>
  </si>
  <si>
    <r>
      <rPr>
        <b/>
        <u/>
        <sz val="12"/>
        <rFont val="Calibri Light"/>
        <family val="2"/>
        <scheme val="major"/>
      </rPr>
      <t>Supply and installation of 3 inch PVC pipe Sch 40</t>
    </r>
    <r>
      <rPr>
        <sz val="12"/>
        <rFont val="Calibri Light"/>
        <family val="2"/>
        <scheme val="major"/>
      </rPr>
      <t xml:space="preserve"> 
Prepare all materials, equipment, and manpower for Supply and installation of 3 inch PVC pipe Sch 40 and connection with all required accessories in four (4) toilets and one (1) kitchen with all Fittings all related activities to complete the job as per drawing and instruction of the in-charge engineer  All tasks for this item are to be under the full approval of the charge engineer</t>
    </r>
  </si>
  <si>
    <t>B4</t>
  </si>
  <si>
    <r>
      <rPr>
        <b/>
        <u/>
        <sz val="12"/>
        <rFont val="Calibri Light"/>
        <family val="2"/>
        <scheme val="major"/>
      </rPr>
      <t xml:space="preserve">Supply and installation of  Western Water Closet Complete Set 
</t>
    </r>
    <r>
      <rPr>
        <sz val="12"/>
        <rFont val="Calibri Light"/>
        <family val="2"/>
        <scheme val="major"/>
      </rPr>
      <t>Prepare all materials, equipment, and manpower for installation and connection of Western Water Closet Complete Set with all required accessories and all Fittings with all related activities to complete the job as per drawing and instruction of the in-charge engineer  All tasks for this item are to be under the full approval of the charge engineer</t>
    </r>
  </si>
  <si>
    <t>EACH</t>
  </si>
  <si>
    <t>B5</t>
  </si>
  <si>
    <r>
      <rPr>
        <b/>
        <u/>
        <sz val="12"/>
        <rFont val="Calibri Light"/>
        <family val="2"/>
        <scheme val="major"/>
      </rPr>
      <t xml:space="preserve">Supply and installation of Eastern Water Closet Complete Set 
</t>
    </r>
    <r>
      <rPr>
        <sz val="12"/>
        <rFont val="Calibri Light"/>
        <family val="2"/>
        <scheme val="major"/>
      </rPr>
      <t>Prepare all materials, equipment, and manpower for installation and connection of Eastern Water Closet Complete Set with all required accessories and all Fittings with all related activities to complete the job as per drawing and instruction of the in-charge engineer  All tasks for this item are to be under the full approval of the charge engineer</t>
    </r>
  </si>
  <si>
    <t>B6</t>
  </si>
  <si>
    <r>
      <rPr>
        <b/>
        <u/>
        <sz val="12"/>
        <rFont val="Calibri Light"/>
        <family val="2"/>
        <scheme val="major"/>
      </rPr>
      <t xml:space="preserve">Supply and installation of Hand Wash Basin Complete Set with water mixer
</t>
    </r>
    <r>
      <rPr>
        <sz val="12"/>
        <rFont val="Calibri Light"/>
        <family val="2"/>
        <scheme val="major"/>
      </rPr>
      <t>Prepare all materials, equipment, and manpower for installation and connection of  Hand Wash Basin Complete Set and water mixer, valves  with all required accessories, and all Fittings with all related activities to complete the job as per drawing and instruction of the in-charge engineer  All tasks for this item are to be under the full approval of the charge engineer</t>
    </r>
  </si>
  <si>
    <t>B7</t>
  </si>
  <si>
    <r>
      <rPr>
        <b/>
        <u/>
        <sz val="12"/>
        <rFont val="Calibri Light"/>
        <family val="2"/>
        <scheme val="major"/>
      </rPr>
      <t xml:space="preserve">Supply and installation of Electrical water Heater  80 Liter Capacity 
</t>
    </r>
    <r>
      <rPr>
        <sz val="12"/>
        <rFont val="Calibri Light"/>
        <family val="2"/>
        <scheme val="major"/>
      </rPr>
      <t>Prepare all materials, equipment, and manpower for supply and installation of Electrical water Heater  80 Liter Capacity with all required accessories, and all Fittings with all related activities to complete the job as per drawing and instruction of the in-charge engineer  All tasks for this item are to be under the full approval of the charge engineer</t>
    </r>
  </si>
  <si>
    <t>B8</t>
  </si>
  <si>
    <r>
      <rPr>
        <b/>
        <u/>
        <sz val="12"/>
        <rFont val="Calibri Light"/>
        <family val="2"/>
        <scheme val="major"/>
      </rPr>
      <t xml:space="preserve">Supply and installation of an ablution shower with double valves 
</t>
    </r>
    <r>
      <rPr>
        <sz val="12"/>
        <rFont val="Calibri Light"/>
        <family val="2"/>
        <scheme val="major"/>
      </rPr>
      <t>Prepare all materials, equipment, and manpower for the Supply and installation of an ablution shower with double valves  with all required accessories, and all Fittings with all related activities to complete the job as per drawing and instruction of the in-charge engineer  All tasks for this item are to be under the full approval of the charge engineer</t>
    </r>
  </si>
  <si>
    <t>B9</t>
  </si>
  <si>
    <r>
      <rPr>
        <b/>
        <u/>
        <sz val="12"/>
        <rFont val="Calibri Light"/>
        <family val="2"/>
        <scheme val="major"/>
      </rPr>
      <t xml:space="preserve">Supply and installation of shower set
</t>
    </r>
    <r>
      <rPr>
        <sz val="12"/>
        <rFont val="Calibri Light"/>
        <family val="2"/>
        <scheme val="major"/>
      </rPr>
      <t>Prepare all materials, equipment, and manpower for the Supply and installation of shower set with all required accessories, and all Fittings with all related activities to complete the job as per drawing and instruction of the in-charge engineer  All tasks for this item are to be under the full approval of the charge engineer</t>
    </r>
  </si>
  <si>
    <t>B10</t>
  </si>
  <si>
    <r>
      <rPr>
        <b/>
        <u/>
        <sz val="12"/>
        <rFont val="Calibri Light"/>
        <family val="2"/>
        <scheme val="major"/>
      </rPr>
      <t xml:space="preserve">Supply and installation of Floor drains complete
</t>
    </r>
    <r>
      <rPr>
        <sz val="12"/>
        <rFont val="Calibri Light"/>
        <family val="2"/>
        <scheme val="major"/>
      </rPr>
      <t>Prepare all materials, equipment, and manpower for the Supply and installation of Floor drains complete with all required accessories, and all Fittings with all related activities to complete the job as per drawing and instruction of the in-charge engineer  All tasks for this item are to be under the full approval of the charge engineer</t>
    </r>
  </si>
  <si>
    <t>B11</t>
  </si>
  <si>
    <r>
      <rPr>
        <b/>
        <u/>
        <sz val="12"/>
        <rFont val="Calibri Light"/>
        <family val="2"/>
        <scheme val="major"/>
      </rPr>
      <t xml:space="preserve">Supply and installation of a complete Mirror set with all necessary accessories
</t>
    </r>
    <r>
      <rPr>
        <sz val="12"/>
        <rFont val="Calibri Light"/>
        <family val="2"/>
        <scheme val="major"/>
      </rPr>
      <t>Prepare all materials, equipment, and manpower for the Supply and installation of a complete Mirror set with with all required accessories, and  all related activities to complete the job as per drawing and instruction of the in-charge engineer  All tasks for this item are to be under the full approval of the charge engineer</t>
    </r>
  </si>
  <si>
    <t>B12</t>
  </si>
  <si>
    <r>
      <rPr>
        <b/>
        <u/>
        <sz val="12"/>
        <rFont val="Calibri Light"/>
        <family val="2"/>
        <scheme val="major"/>
      </rPr>
      <t xml:space="preserve">Supply and installation of complete toilet set (Soap dispenser, Towel rail. paper holder...etc)
</t>
    </r>
    <r>
      <rPr>
        <sz val="12"/>
        <rFont val="Calibri Light"/>
        <family val="2"/>
        <scheme val="major"/>
      </rPr>
      <t>Prepare all materials, equipment, and manpower for the Supply and installation of the complete toilet set (Soap dispenser, Towel rail. paper holder...etc) with all required accessories, and  all related activities to complete the job as per the drawing and instructions of the in-charge engineer  All tasks for this item are to be under the full approval of the charge engineer</t>
    </r>
  </si>
  <si>
    <t xml:space="preserve"> Total  B. Water System &amp; Sewer System</t>
  </si>
  <si>
    <t>C. Electrical works</t>
  </si>
  <si>
    <t>C1</t>
  </si>
  <si>
    <r>
      <rPr>
        <b/>
        <u/>
        <sz val="12"/>
        <rFont val="Calibri Light"/>
        <family val="2"/>
        <scheme val="major"/>
      </rPr>
      <t>Removing of the damaged electrical fixtures</t>
    </r>
    <r>
      <rPr>
        <sz val="12"/>
        <rFont val="Calibri Light"/>
        <family val="2"/>
        <scheme val="major"/>
      </rPr>
      <t xml:space="preserve"> 
Prepare all materials, equipment, and manpower for Removing the damaged electrical fixtures (ACS, Fan, lights, boiler, etc..). Any damages to the existing structure are to be fixed as per the instruction of in in-charge engineer.  Waste materials and debris are to be transported to an approved damp site.</t>
    </r>
  </si>
  <si>
    <t>C2</t>
  </si>
  <si>
    <r>
      <rPr>
        <b/>
        <u/>
        <sz val="12"/>
        <rFont val="Calibri Light"/>
        <family val="2"/>
        <scheme val="major"/>
      </rPr>
      <t>LED ceiling light (30 x 60)cm 36 watts:</t>
    </r>
    <r>
      <rPr>
        <sz val="12"/>
        <rFont val="Calibri Light"/>
        <family val="2"/>
        <scheme val="major"/>
      </rPr>
      <t xml:space="preserve">
Prepare all materials, equipment, and manpower for supply, installation, connection and commission of (30x 60)cm led ceiling light,  ceiling mounting, white color (220VAC/36W with complete set)   the price includes supplying, installing, laying, connecting, necessary cutting, drilling, testing, and commissioning with all required accessories, and  all related activities to complete the job as per the drawing and instructions of the in-charge engineer  All tasks for this item are to be under the full approval of the charge engineer</t>
    </r>
  </si>
  <si>
    <t>C3</t>
  </si>
  <si>
    <r>
      <rPr>
        <b/>
        <u/>
        <sz val="12"/>
        <rFont val="Calibri Light"/>
        <family val="2"/>
        <scheme val="major"/>
      </rPr>
      <t>LED ceiling light 20 Watts (waterproof for toilets):</t>
    </r>
    <r>
      <rPr>
        <sz val="12"/>
        <rFont val="Calibri Light"/>
        <family val="2"/>
        <scheme val="major"/>
      </rPr>
      <t xml:space="preserve">
Prepare all materials, equipment, and manpower for Supply, installation, connection, and commission of 20 cm dia led ceiling light,  ceiling mounting, white color (220VAC/20W with complete set)  wiring with 1.0 kV grade PVC insulated copper cable (2*1.5mm²) laid inside heavy duty PVC ( 20mm dia.) and connecting with single way switch (10A, 220 VAC) the price includes supplying, installing, laying, connecting, necessary cutting, drilling, testing, and commissioning with all required accessories, and  all related activities to complete the job as per the drawing and instructions of the in-charge engineer  All tasks for this item are to be under the full approval of the charge engineer</t>
    </r>
  </si>
  <si>
    <t>C4</t>
  </si>
  <si>
    <r>
      <rPr>
        <b/>
        <u/>
        <sz val="12"/>
        <rFont val="Calibri Light"/>
        <family val="2"/>
        <scheme val="major"/>
      </rPr>
      <t xml:space="preserve">Socket 15A:
</t>
    </r>
    <r>
      <rPr>
        <sz val="12"/>
        <rFont val="Calibri Light"/>
        <family val="2"/>
        <scheme val="major"/>
      </rPr>
      <t>Prepare all materials, equipment, and manpower for Supplying and installation, connection, and commission of socket 15A  wiring with 1.0 kV grade PVC insulated copper cable (2*2.5mm²) laid inside heavy duty PVC ( 20mm dia.) the price includes supplying, installing, laying, connecting, necessary cutting, drilling, testing, and commissioning with all required accessories, and  all related activities to complete the job as per the drawing and instructions of the in-charge engineer  All tasks for this item are to be under the full approval of the charge engineer</t>
    </r>
  </si>
  <si>
    <t>C5</t>
  </si>
  <si>
    <r>
      <rPr>
        <b/>
        <u/>
        <sz val="12"/>
        <rFont val="Calibri Light"/>
        <family val="2"/>
        <scheme val="major"/>
      </rPr>
      <t xml:space="preserve">Main Panel Board, </t>
    </r>
    <r>
      <rPr>
        <b/>
        <u/>
        <sz val="12"/>
        <color rgb="FFFF0000"/>
        <rFont val="Calibri Light"/>
        <family val="2"/>
        <scheme val="major"/>
      </rPr>
      <t>400V, 3-Phase</t>
    </r>
    <r>
      <rPr>
        <b/>
        <u/>
        <sz val="12"/>
        <rFont val="Calibri Light"/>
        <family val="2"/>
        <scheme val="major"/>
      </rPr>
      <t xml:space="preserve"> 50 Hz</t>
    </r>
    <r>
      <rPr>
        <sz val="12"/>
        <rFont val="Calibri Light"/>
        <family val="2"/>
        <scheme val="major"/>
      </rPr>
      <t xml:space="preserve">
Prepare all materials, equipment, and manpower for Supply, Installation, Testing, and Commissioning of  Main Panel Board, 400V, 3-Phase, 50Hz, </t>
    </r>
    <r>
      <rPr>
        <sz val="12"/>
        <color rgb="FFFF0000"/>
        <rFont val="Calibri Light"/>
        <family val="2"/>
        <scheme val="major"/>
      </rPr>
      <t xml:space="preserve">125A main </t>
    </r>
    <r>
      <rPr>
        <sz val="12"/>
        <rFont val="Calibri Light"/>
        <family val="2"/>
        <scheme val="major"/>
      </rPr>
      <t xml:space="preserve">breaker, including </t>
    </r>
    <r>
      <rPr>
        <sz val="12"/>
        <color rgb="FFFF0000"/>
        <rFont val="Calibri Light"/>
        <family val="2"/>
        <scheme val="major"/>
      </rPr>
      <t>3x32A, 7x20A, and 2x10A circuit breakers (</t>
    </r>
    <r>
      <rPr>
        <sz val="12"/>
        <rFont val="Calibri Light"/>
        <family val="2"/>
        <scheme val="major"/>
      </rPr>
      <t>complete) according to the existing requirements. the price includes supplying, installing, laying, connecting, necessary cutting, drilling, testing, and commissioning with all required accessories, and  all related activities to complete the job as per the drawing and instructions of the in-charge engineer  All tasks for this item are to be under the full approval of the charge engineer</t>
    </r>
  </si>
  <si>
    <t>C6</t>
  </si>
  <si>
    <r>
      <rPr>
        <b/>
        <u/>
        <sz val="12"/>
        <rFont val="Calibri Light"/>
        <family val="2"/>
        <scheme val="major"/>
      </rPr>
      <t xml:space="preserve">Ceiling Fan :
</t>
    </r>
    <r>
      <rPr>
        <sz val="12"/>
        <rFont val="Calibri Light"/>
        <family val="2"/>
        <scheme val="major"/>
      </rPr>
      <t>Prepare all materials, equipment, and manpower for supply, installation, connection, and commission of the ceiling fan white color (220VAC/</t>
    </r>
    <r>
      <rPr>
        <sz val="12"/>
        <color rgb="FFFF0000"/>
        <rFont val="Calibri Light"/>
        <family val="2"/>
        <scheme val="major"/>
      </rPr>
      <t>100W</t>
    </r>
    <r>
      <rPr>
        <sz val="12"/>
        <rFont val="Calibri Light"/>
        <family val="2"/>
        <scheme val="major"/>
      </rPr>
      <t xml:space="preserve"> with complete set)   the price includes supplying, installing, laying, connecting, necessary cutting, drilling, testing, and commissioning with all required accessories, and  all related activities to complete the job as per the drawing and instructions of the in-charge engineer  All tasks for this item are to be under the full approval of the charge engineer</t>
    </r>
  </si>
  <si>
    <t>C7</t>
  </si>
  <si>
    <r>
      <rPr>
        <b/>
        <u/>
        <sz val="12"/>
        <rFont val="Calibri Light"/>
        <family val="2"/>
        <scheme val="major"/>
      </rPr>
      <t>Main Cable Grade</t>
    </r>
    <r>
      <rPr>
        <b/>
        <u/>
        <sz val="12"/>
        <color rgb="FFFF0000"/>
        <rFont val="Calibri Light"/>
        <family val="2"/>
        <scheme val="major"/>
      </rPr>
      <t xml:space="preserve"> 1(3×50+25mm2)</t>
    </r>
    <r>
      <rPr>
        <b/>
        <u/>
        <sz val="12"/>
        <rFont val="Calibri Light"/>
        <family val="2"/>
        <scheme val="major"/>
      </rPr>
      <t xml:space="preserve"> PVC Insulated Copper Cable 
</t>
    </r>
    <r>
      <rPr>
        <sz val="12"/>
        <rFont val="Calibri Light"/>
        <family val="2"/>
        <scheme val="major"/>
      </rPr>
      <t>Prepare all materials, equipment, and manpower for the Supply and connect Main Cable Grade 1(3×50+25mm2) PVC Insulated Copper Cable  Maghan Company or equivalent  the price includes supplying, installing, laying, connecting, necessary cutting, drilling, testing, and commissioning with all required accessories, and  all related activities to complete the job as per the drawing and instructions of the in-charge engineer  All tasks for this item are to be under the full approval of the charge engineer</t>
    </r>
  </si>
  <si>
    <t>L/M</t>
  </si>
  <si>
    <t>C8</t>
  </si>
  <si>
    <t>C9</t>
  </si>
  <si>
    <t xml:space="preserve"> Total  C. Electrical works</t>
  </si>
  <si>
    <t>D. HVAC works</t>
  </si>
  <si>
    <r>
      <rPr>
        <b/>
        <u/>
        <sz val="12"/>
        <rFont val="Calibri Light"/>
        <family val="2"/>
        <scheme val="major"/>
      </rPr>
      <t xml:space="preserve">Supply and installation of Split </t>
    </r>
    <r>
      <rPr>
        <b/>
        <u/>
        <sz val="12"/>
        <color rgb="FFFF0000"/>
        <rFont val="Calibri Light"/>
        <family val="2"/>
        <scheme val="major"/>
      </rPr>
      <t>AC 24000 BTU</t>
    </r>
    <r>
      <rPr>
        <b/>
        <u/>
        <sz val="12"/>
        <rFont val="Calibri Light"/>
        <family val="2"/>
        <scheme val="major"/>
      </rPr>
      <t xml:space="preserve">  Samsung or equivalent.</t>
    </r>
    <r>
      <rPr>
        <sz val="12"/>
        <rFont val="Calibri Light"/>
        <family val="2"/>
        <scheme val="major"/>
      </rPr>
      <t xml:space="preserve"> 
Prepare all materials, equipment, and manpower for Supply and installation of Split AC </t>
    </r>
    <r>
      <rPr>
        <sz val="12"/>
        <color rgb="FFFF0000"/>
        <rFont val="Calibri Light"/>
        <family val="2"/>
        <scheme val="major"/>
      </rPr>
      <t>24000 BTU</t>
    </r>
    <r>
      <rPr>
        <sz val="12"/>
        <rFont val="Calibri Light"/>
        <family val="2"/>
        <scheme val="major"/>
      </rPr>
      <t xml:space="preserve">  Samsung or equivalent. Outdoor equipment should be installed with a proper water dripping system, with metal brackets and shading for the outdoor system. Separate wiring copper cable (2*4mm²) laid inside heavy-duty PVC ( 20mm dia.) for all ACs from the main distribution board to each unit to be connected
with all required works and accessories. (max </t>
    </r>
    <r>
      <rPr>
        <sz val="12"/>
        <color rgb="FFFF0000"/>
        <rFont val="Calibri Light"/>
        <family val="2"/>
        <scheme val="major"/>
      </rPr>
      <t>80m</t>
    </r>
    <r>
      <rPr>
        <sz val="12"/>
        <rFont val="Calibri Light"/>
        <family val="2"/>
        <scheme val="major"/>
      </rPr>
      <t>)</t>
    </r>
  </si>
  <si>
    <r>
      <rPr>
        <b/>
        <u/>
        <sz val="12"/>
        <rFont val="Calibri Light"/>
        <family val="2"/>
        <scheme val="major"/>
      </rPr>
      <t>Exhaust fan:</t>
    </r>
    <r>
      <rPr>
        <sz val="12"/>
        <rFont val="Calibri Light"/>
        <family val="2"/>
        <scheme val="major"/>
      </rPr>
      <t xml:space="preserve">
Prepare all materials, equipment, and manpower for Supplying, fixing, and connecting the exhaust fan 220-volt A.C 1400 rpm &amp; 450mm sweep  (25cm) including wiring/connecting with 1.0 kV grade 2*2.5mm² PVC insulated copper cable/wires laid inside existing concealed PVC pipe and if required laid through new surface PVC pipe (20 mm Dia) with 10A switches the price includes supplying, installing, laying, connecting, necessary cutting, drilling, testing, and commissioning with all required accessories, and  all related activities to complete the job as per the drawing and instructions of the in-charge engineer  All tasks for this item are to be under the full approval of the charge engineer</t>
    </r>
  </si>
  <si>
    <t xml:space="preserve"> Total  D. HVAC works</t>
  </si>
  <si>
    <t>Renovation of ( Bala I keran wa munjan secondary School)</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</si>
  <si>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</si>
  <si>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</si>
  <si>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</si>
  <si>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Total of A. Construction of Stone masonry wall</t>
  </si>
  <si>
    <t xml:space="preserve">Grand total amount in AFN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</si>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</sst>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0.0"/>
    <numFmt numFmtId="165" formatCode="_(* #,##0.0_);_(* \(#,##0.0\);_(* &quot;-&quot;??_);_(@_)"/>
    <numFmt numFmtId="166" formatCode="_(* #,##0_);_(* \(#,##0\);_(* &quot;-&quot;??_);_(@_)"/>
    <numFmt numFmtId="167" formatCode="0.000"/>
    <numFmt numFmtId="168" formatCode="_(&quot;$&quot;* #,##0_);_(&quot;$&quot;* \(#,##0\);_(&quot;$&quot;* &quot;-&quot;??_);_(@_)"/>
  </numFmts>
  <fonts count="48">
    <font>
      <sz val="11"/>
      <color theme="1"/>
      <name val="Calibri"/>
      <charset val="134"/>
      <scheme val="minor"/>
    </font>
    <font>
      <sz val="11"/>
      <color theme="1"/>
      <name val="Calibri"/>
      <family val="2"/>
      <scheme val="minor"/>
    </font>
    <font>
      <sz val="11"/>
      <color theme="1"/>
      <name val="Calibri Light"/>
      <family val="2"/>
      <scheme val="major"/>
    </font>
    <font>
      <b/>
      <sz val="16"/>
      <name val="Calibri Light"/>
      <family val="2"/>
      <scheme val="major"/>
    </font>
    <font>
      <sz val="10"/>
      <name val="Calibri Light"/>
      <family val="2"/>
      <scheme val="major"/>
    </font>
    <font>
      <b/>
      <sz val="14"/>
      <color theme="1"/>
      <name val="Times New Roman"/>
      <family val="1"/>
    </font>
    <font>
      <sz val="10"/>
      <color rgb="FF000000"/>
      <name val="Calibri Light"/>
      <family val="2"/>
      <scheme val="major"/>
    </font>
    <font>
      <sz val="12"/>
      <name val="Calibri Light"/>
      <family val="2"/>
      <scheme val="major"/>
    </font>
    <font>
      <b/>
      <sz val="12"/>
      <name val="Calibri Light"/>
      <family val="2"/>
      <scheme val="major"/>
    </font>
    <font>
      <sz val="9"/>
      <name val="Calibri Light"/>
      <family val="2"/>
      <scheme val="major"/>
    </font>
    <font>
      <sz val="9"/>
      <color rgb="FF000000"/>
      <name val="Calibri Light"/>
      <family val="2"/>
      <scheme val="major"/>
    </font>
    <font>
      <b/>
      <u/>
      <sz val="12"/>
      <name val="Calibri Light"/>
      <family val="2"/>
      <scheme val="major"/>
    </font>
    <font>
      <b/>
      <sz val="12"/>
      <color rgb="FF000000"/>
      <name val="Calibri Light"/>
      <family val="2"/>
      <scheme val="major"/>
    </font>
    <font>
      <b/>
      <sz val="12"/>
      <color theme="1"/>
      <name val="Calibri"/>
      <family val="2"/>
      <scheme val="minor"/>
    </font>
    <font>
      <b/>
      <sz val="11"/>
      <color theme="1"/>
      <name val="Calibri"/>
      <family val="2"/>
      <scheme val="minor"/>
    </font>
    <font>
      <b/>
      <sz val="14"/>
      <color theme="1"/>
      <name val="Calibri"/>
      <family val="2"/>
      <scheme val="minor"/>
    </font>
    <font>
      <b/>
      <sz val="14"/>
      <name val="Calibri Light"/>
      <family val="2"/>
      <scheme val="major"/>
    </font>
    <font>
      <b/>
      <sz val="14"/>
      <color rgb="FF000000"/>
      <name val="Calibri Light"/>
      <family val="2"/>
      <scheme val="major"/>
    </font>
    <font>
      <b/>
      <sz val="12"/>
      <color rgb="FF000000"/>
      <name val="Times New Roman"/>
      <family val="1"/>
    </font>
    <font>
      <b/>
      <sz val="10"/>
      <color rgb="FF000000"/>
      <name val="Times New Roman"/>
      <family val="1"/>
    </font>
    <font>
      <sz val="10"/>
      <color rgb="FF000000"/>
      <name val="Times New Roman"/>
      <family val="1"/>
    </font>
    <font>
      <sz val="11"/>
      <name val="Calibri"/>
      <family val="2"/>
      <scheme val="minor"/>
    </font>
    <font>
      <b/>
      <u/>
      <sz val="10"/>
      <color rgb="FF000000"/>
      <name val="Times New Roman"/>
      <family val="1"/>
    </font>
    <font>
      <sz val="12"/>
      <color theme="1"/>
      <name val="Calibri"/>
      <family val="2"/>
      <scheme val="minor"/>
    </font>
    <font>
      <sz val="11"/>
      <color rgb="FF000000"/>
      <name val="Calibri"/>
      <family val="2"/>
    </font>
    <font>
      <sz val="11"/>
      <color theme="1"/>
      <name val="Times New Roman"/>
      <family val="1"/>
    </font>
    <font>
      <b/>
      <sz val="11"/>
      <color theme="1"/>
      <name val="Times New Roman"/>
      <family val="1"/>
    </font>
    <font>
      <sz val="9"/>
      <color rgb="FF000000"/>
      <name val="Times New Roman"/>
      <family val="1"/>
    </font>
    <font>
      <sz val="9"/>
      <color rgb="FF000000"/>
      <name val="Calibri"/>
      <family val="2"/>
    </font>
    <font>
      <sz val="9"/>
      <name val="Calibri"/>
      <family val="2"/>
    </font>
    <font>
      <sz val="10"/>
      <color theme="0"/>
      <name val="Times New Roman"/>
      <family val="1"/>
    </font>
    <font>
      <b/>
      <sz val="10"/>
      <color rgb="FF000000"/>
      <name val="Calibri Light"/>
      <family val="2"/>
      <scheme val="major"/>
    </font>
    <font>
      <b/>
      <u/>
      <sz val="11"/>
      <color theme="1"/>
      <name val="Calibri"/>
      <family val="2"/>
      <scheme val="minor"/>
    </font>
    <font>
      <b/>
      <sz val="11"/>
      <color theme="1"/>
      <name val="Calibri Light"/>
      <family val="2"/>
      <scheme val="major"/>
    </font>
    <font>
      <b/>
      <sz val="12"/>
      <color theme="1"/>
      <name val="Calibri Light"/>
      <family val="2"/>
    </font>
    <font>
      <b/>
      <sz val="11"/>
      <color theme="1"/>
      <name val="Calibri Light"/>
      <family val="2"/>
    </font>
    <font>
      <sz val="11"/>
      <color theme="1"/>
      <name val="Calibri Light"/>
      <family val="2"/>
    </font>
    <font>
      <sz val="11"/>
      <color theme="1"/>
      <name val="Calibri"/>
      <family val="2"/>
      <scheme val="minor"/>
    </font>
    <font>
      <b/>
      <u/>
      <sz val="12"/>
      <color rgb="FFFF0000"/>
      <name val="Calibri Light"/>
      <family val="2"/>
      <scheme val="major"/>
    </font>
    <font>
      <sz val="12"/>
      <color rgb="FFFF0000"/>
      <name val="Calibri Light"/>
      <family val="2"/>
      <scheme val="major"/>
    </font>
    <font>
      <b/>
      <sz val="16"/>
      <color theme="1"/>
      <name val="Calibri Light"/>
      <family val="2"/>
      <scheme val="major"/>
    </font>
    <font>
      <b/>
      <sz val="16"/>
      <color rgb="FFFF0000"/>
      <name val="Calibri Light"/>
      <family val="2"/>
      <scheme val="major"/>
    </font>
    <font>
      <vertAlign val="superscript"/>
      <sz val="12"/>
      <name val="Calibri Light"/>
      <family val="2"/>
      <scheme val="major"/>
    </font>
    <font>
      <u/>
      <sz val="12"/>
      <name val="Calibri Light"/>
      <family val="2"/>
      <scheme val="major"/>
    </font>
    <font>
      <b/>
      <sz val="9"/>
      <color rgb="FF000000"/>
      <name val="Times New Roman"/>
      <family val="1"/>
    </font>
    <font>
      <vertAlign val="superscript"/>
      <sz val="10"/>
      <color rgb="FF000000"/>
      <name val="Times New Roman"/>
      <family val="1"/>
    </font>
    <font>
      <vertAlign val="superscript"/>
      <sz val="11"/>
      <color theme="1"/>
      <name val="Calibri"/>
      <family val="2"/>
      <scheme val="minor"/>
    </font>
    <font>
      <vertAlign val="superscript"/>
      <sz val="11"/>
      <color theme="1"/>
      <name val="Calibri Light"/>
      <family val="2"/>
    </font>
  </fonts>
  <fills count="9">
    <fill>
      <patternFill patternType="none"/>
    </fill>
    <fill>
      <patternFill patternType="gray125"/>
    </fill>
    <fill>
      <patternFill patternType="solid">
        <fgColor theme="0" tint="-0.14996795556505021"/>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5117038483843"/>
        <bgColor indexed="64"/>
      </patternFill>
    </fill>
    <fill>
      <patternFill patternType="solid">
        <fgColor theme="0" tint="-0.34998626667073579"/>
        <bgColor indexed="64"/>
      </patternFill>
    </fill>
  </fills>
  <borders count="4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style="thin">
        <color auto="1"/>
      </bottom>
      <diagonal/>
    </border>
    <border>
      <left/>
      <right/>
      <top style="medium">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s>
  <cellStyleXfs count="3">
    <xf numFmtId="0" fontId="0" fillId="0" borderId="0"/>
    <xf numFmtId="43" fontId="37" fillId="0" borderId="0" applyFont="0" applyFill="0" applyBorder="0" applyAlignment="0" applyProtection="0"/>
    <xf numFmtId="44" fontId="37" fillId="0" borderId="0" applyFont="0" applyFill="0" applyBorder="0" applyAlignment="0" applyProtection="0"/>
  </cellStyleXfs>
  <cellXfs count="312">
    <xf numFmtId="0" fontId="0" fillId="0" borderId="0" xfId="0"/>
    <xf numFmtId="0" fontId="2" fillId="0" borderId="0" xfId="0" applyFont="1" applyAlignment="1">
      <alignment horizontal="left" vertical="top"/>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left" vertical="center" wrapText="1"/>
    </xf>
    <xf numFmtId="4" fontId="0" fillId="0" borderId="6" xfId="0" applyNumberFormat="1" applyBorder="1" applyAlignment="1">
      <alignment horizontal="center"/>
    </xf>
    <xf numFmtId="0" fontId="5" fillId="2" borderId="7" xfId="0" applyFont="1" applyFill="1" applyBorder="1" applyAlignment="1">
      <alignment vertical="center"/>
    </xf>
    <xf numFmtId="0" fontId="5" fillId="2" borderId="8" xfId="0" applyFont="1" applyFill="1" applyBorder="1" applyAlignment="1">
      <alignment horizontal="center" vertical="center" wrapText="1"/>
    </xf>
    <xf numFmtId="4" fontId="5" fillId="2" borderId="9" xfId="0" applyNumberFormat="1" applyFont="1" applyFill="1" applyBorder="1" applyAlignment="1">
      <alignment horizontal="center" vertical="center"/>
    </xf>
    <xf numFmtId="4" fontId="0" fillId="0" borderId="0" xfId="0" applyNumberFormat="1"/>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7" fillId="3" borderId="8" xfId="0" applyFont="1" applyFill="1" applyBorder="1" applyAlignment="1">
      <alignment horizontal="left" vertical="top" wrapText="1"/>
    </xf>
    <xf numFmtId="1" fontId="6" fillId="0" borderId="4" xfId="0" applyNumberFormat="1" applyFont="1" applyBorder="1" applyAlignment="1">
      <alignment horizontal="center" vertical="center" shrinkToFit="1"/>
    </xf>
    <xf numFmtId="0" fontId="7" fillId="0" borderId="17" xfId="0" applyFont="1" applyBorder="1" applyAlignment="1">
      <alignment horizontal="left" vertical="top" wrapText="1"/>
    </xf>
    <xf numFmtId="0" fontId="9" fillId="0" borderId="5" xfId="0" applyFont="1" applyBorder="1" applyAlignment="1">
      <alignment horizontal="center" vertical="center" wrapText="1"/>
    </xf>
    <xf numFmtId="2" fontId="10" fillId="0" borderId="5" xfId="0" applyNumberFormat="1" applyFont="1" applyBorder="1" applyAlignment="1">
      <alignment horizontal="center" vertical="center" shrinkToFit="1"/>
    </xf>
    <xf numFmtId="2" fontId="10" fillId="0" borderId="5" xfId="0" applyNumberFormat="1" applyFont="1" applyBorder="1" applyAlignment="1">
      <alignment horizontal="center" vertical="center" wrapText="1"/>
    </xf>
    <xf numFmtId="0" fontId="9" fillId="0" borderId="6" xfId="0" applyFont="1" applyBorder="1" applyAlignment="1">
      <alignment horizontal="left" vertical="center" wrapText="1"/>
    </xf>
    <xf numFmtId="0" fontId="11" fillId="0" borderId="17" xfId="0" applyFont="1" applyBorder="1" applyAlignment="1">
      <alignment horizontal="left" vertical="top" wrapText="1"/>
    </xf>
    <xf numFmtId="0" fontId="8" fillId="0" borderId="17" xfId="0" applyFont="1" applyBorder="1" applyAlignment="1">
      <alignment horizontal="center" vertical="top" wrapText="1"/>
    </xf>
    <xf numFmtId="2" fontId="12" fillId="0" borderId="5" xfId="0" applyNumberFormat="1" applyFont="1" applyBorder="1" applyAlignment="1">
      <alignment horizontal="center" vertical="center" wrapText="1"/>
    </xf>
    <xf numFmtId="2" fontId="2" fillId="0" borderId="0" xfId="0" applyNumberFormat="1" applyFont="1" applyAlignment="1">
      <alignment horizontal="center" vertical="center"/>
    </xf>
    <xf numFmtId="164" fontId="2" fillId="0" borderId="0" xfId="0" applyNumberFormat="1" applyFont="1" applyAlignment="1">
      <alignment horizontal="center" vertical="center"/>
    </xf>
    <xf numFmtId="0" fontId="14" fillId="4" borderId="5" xfId="0" applyFont="1" applyFill="1" applyBorder="1"/>
    <xf numFmtId="0" fontId="14" fillId="4" borderId="5" xfId="0" applyFont="1" applyFill="1" applyBorder="1" applyAlignment="1">
      <alignment horizontal="center"/>
    </xf>
    <xf numFmtId="0" fontId="7" fillId="3" borderId="23" xfId="0" applyFont="1" applyFill="1" applyBorder="1" applyAlignment="1">
      <alignment horizontal="center" vertical="center" wrapText="1"/>
    </xf>
    <xf numFmtId="0" fontId="7" fillId="3" borderId="24" xfId="0" applyFont="1" applyFill="1" applyBorder="1" applyAlignment="1">
      <alignment horizontal="left" vertical="top" wrapText="1"/>
    </xf>
    <xf numFmtId="0" fontId="8" fillId="3" borderId="24" xfId="0" applyFont="1" applyFill="1" applyBorder="1" applyAlignment="1">
      <alignment horizontal="center" vertical="center" wrapText="1"/>
    </xf>
    <xf numFmtId="164" fontId="8" fillId="3" borderId="24" xfId="0" applyNumberFormat="1" applyFont="1" applyFill="1" applyBorder="1" applyAlignment="1">
      <alignment horizontal="center" vertical="center" wrapText="1"/>
    </xf>
    <xf numFmtId="0" fontId="8" fillId="3" borderId="2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Border="1" applyAlignment="1">
      <alignment horizontal="justify" vertical="top" wrapText="1"/>
    </xf>
    <xf numFmtId="0" fontId="7" fillId="0" borderId="2" xfId="0" applyFont="1" applyBorder="1" applyAlignment="1">
      <alignment horizontal="center" vertical="center" wrapText="1"/>
    </xf>
    <xf numFmtId="2" fontId="7" fillId="0" borderId="2" xfId="0" applyNumberFormat="1" applyFont="1" applyBorder="1" applyAlignment="1">
      <alignment horizontal="center" vertical="center"/>
    </xf>
    <xf numFmtId="164" fontId="7" fillId="0" borderId="2" xfId="0" applyNumberFormat="1" applyFont="1" applyBorder="1" applyAlignment="1">
      <alignment horizontal="center" vertical="center" wrapText="1"/>
    </xf>
    <xf numFmtId="0" fontId="0" fillId="0" borderId="2" xfId="0" applyBorder="1" applyAlignment="1">
      <alignment horizontal="center" vertical="center"/>
    </xf>
    <xf numFmtId="0" fontId="8"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Border="1" applyAlignment="1">
      <alignment horizontal="justify" vertical="top" wrapText="1"/>
    </xf>
    <xf numFmtId="0" fontId="7" fillId="0" borderId="5" xfId="0" applyFont="1" applyBorder="1" applyAlignment="1">
      <alignment horizontal="center" vertical="center" wrapText="1"/>
    </xf>
    <xf numFmtId="2" fontId="7" fillId="0" borderId="5" xfId="0" applyNumberFormat="1" applyFont="1" applyBorder="1" applyAlignment="1">
      <alignment horizontal="center" vertical="center"/>
    </xf>
    <xf numFmtId="164" fontId="7" fillId="0" borderId="5" xfId="0" applyNumberFormat="1" applyFont="1" applyBorder="1" applyAlignment="1">
      <alignment horizontal="center" vertical="center" wrapText="1"/>
    </xf>
    <xf numFmtId="0" fontId="0" fillId="0" borderId="5" xfId="0" applyBorder="1" applyAlignment="1">
      <alignment horizontal="center" vertical="center"/>
    </xf>
    <xf numFmtId="0" fontId="8" fillId="0" borderId="6" xfId="0" applyFont="1" applyFill="1" applyBorder="1" applyAlignment="1">
      <alignment horizontal="center" vertical="center" wrapText="1"/>
    </xf>
    <xf numFmtId="0" fontId="7" fillId="0" borderId="5" xfId="0" applyFont="1" applyBorder="1" applyAlignment="1">
      <alignment horizontal="left" vertical="top" wrapText="1"/>
    </xf>
    <xf numFmtId="0" fontId="8" fillId="0" borderId="5" xfId="0" applyFont="1" applyBorder="1" applyAlignment="1">
      <alignment horizontal="left" vertical="top" wrapText="1"/>
    </xf>
    <xf numFmtId="0" fontId="15" fillId="5" borderId="8" xfId="0" applyFont="1" applyFill="1" applyBorder="1" applyAlignment="1">
      <alignment horizontal="center" vertical="center"/>
    </xf>
    <xf numFmtId="0" fontId="9" fillId="0" borderId="9" xfId="0" applyFont="1" applyBorder="1" applyAlignment="1">
      <alignment horizontal="left" vertical="center" wrapText="1"/>
    </xf>
    <xf numFmtId="0" fontId="7" fillId="0" borderId="5" xfId="0" applyFont="1" applyBorder="1" applyAlignment="1">
      <alignment horizontal="left" vertical="center" wrapText="1"/>
    </xf>
    <xf numFmtId="0" fontId="7" fillId="0" borderId="30" xfId="0" applyFont="1" applyBorder="1" applyAlignment="1">
      <alignment horizontal="left" vertical="center" wrapText="1"/>
    </xf>
    <xf numFmtId="165" fontId="16" fillId="0" borderId="8" xfId="1" applyNumberFormat="1" applyFont="1" applyFill="1" applyBorder="1" applyAlignment="1">
      <alignment horizontal="center" vertical="center" wrapText="1"/>
    </xf>
    <xf numFmtId="166" fontId="17" fillId="3" borderId="11" xfId="1" applyNumberFormat="1" applyFont="1" applyFill="1" applyBorder="1" applyAlignment="1">
      <alignment horizontal="center" vertical="center" wrapText="1"/>
    </xf>
    <xf numFmtId="0" fontId="9" fillId="3" borderId="12" xfId="0" applyFont="1" applyFill="1" applyBorder="1" applyAlignment="1">
      <alignment horizontal="left" vertical="center" wrapText="1"/>
    </xf>
    <xf numFmtId="0" fontId="0" fillId="6" borderId="0" xfId="0" applyFill="1" applyBorder="1" applyAlignment="1">
      <alignment horizontal="left" vertical="top"/>
    </xf>
    <xf numFmtId="0" fontId="0" fillId="6" borderId="0" xfId="0" applyFill="1" applyBorder="1" applyAlignment="1">
      <alignment vertical="top"/>
    </xf>
    <xf numFmtId="0" fontId="19" fillId="6" borderId="5" xfId="0" applyFont="1" applyFill="1" applyBorder="1" applyAlignment="1">
      <alignment horizontal="center" vertical="center"/>
    </xf>
    <xf numFmtId="0" fontId="20" fillId="6" borderId="5" xfId="0" applyFont="1" applyFill="1" applyBorder="1" applyAlignment="1">
      <alignment horizontal="center" vertical="center"/>
    </xf>
    <xf numFmtId="0" fontId="0" fillId="6" borderId="5" xfId="0" applyFill="1" applyBorder="1" applyAlignment="1">
      <alignment horizontal="center" vertical="center"/>
    </xf>
    <xf numFmtId="0" fontId="20" fillId="6" borderId="5" xfId="0" applyFont="1" applyFill="1" applyBorder="1" applyAlignment="1">
      <alignment horizontal="left" vertical="top" wrapText="1"/>
    </xf>
    <xf numFmtId="0" fontId="20" fillId="6" borderId="37" xfId="0" applyFont="1" applyFill="1" applyBorder="1" applyAlignment="1">
      <alignment horizontal="center" vertical="center"/>
    </xf>
    <xf numFmtId="0" fontId="20" fillId="6" borderId="38" xfId="0" applyFont="1" applyFill="1" applyBorder="1" applyAlignment="1">
      <alignment horizontal="left" vertical="top" wrapText="1"/>
    </xf>
    <xf numFmtId="0" fontId="20" fillId="6" borderId="5" xfId="0" applyFont="1" applyFill="1" applyBorder="1" applyAlignment="1">
      <alignment horizontal="center" vertical="center" wrapText="1"/>
    </xf>
    <xf numFmtId="0" fontId="0" fillId="6" borderId="5" xfId="0" applyFill="1" applyBorder="1" applyAlignment="1">
      <alignment horizontal="center"/>
    </xf>
    <xf numFmtId="0" fontId="20" fillId="6" borderId="24" xfId="0" applyFont="1" applyFill="1" applyBorder="1" applyAlignment="1">
      <alignment horizontal="left" vertical="top" wrapText="1"/>
    </xf>
    <xf numFmtId="0" fontId="0" fillId="6" borderId="5" xfId="0" applyFill="1" applyBorder="1" applyAlignment="1">
      <alignment horizontal="center" vertical="center" wrapText="1"/>
    </xf>
    <xf numFmtId="0" fontId="21" fillId="6" borderId="5" xfId="0" applyFont="1" applyFill="1" applyBorder="1" applyAlignment="1">
      <alignment horizontal="right" vertical="center"/>
    </xf>
    <xf numFmtId="0" fontId="0" fillId="6" borderId="37" xfId="0" applyFill="1" applyBorder="1" applyAlignment="1">
      <alignment horizontal="center" vertical="center"/>
    </xf>
    <xf numFmtId="0" fontId="0" fillId="6" borderId="24" xfId="0" applyFill="1" applyBorder="1" applyAlignment="1">
      <alignment horizontal="center" vertical="center"/>
    </xf>
    <xf numFmtId="0" fontId="20" fillId="6" borderId="24" xfId="0" applyFont="1" applyFill="1" applyBorder="1" applyAlignment="1">
      <alignment horizontal="center" vertical="center" wrapText="1"/>
    </xf>
    <xf numFmtId="0" fontId="20" fillId="6" borderId="43" xfId="0" applyFont="1" applyFill="1" applyBorder="1" applyAlignment="1">
      <alignment horizontal="center" vertical="center"/>
    </xf>
    <xf numFmtId="0" fontId="20" fillId="6" borderId="38" xfId="0" applyFont="1" applyFill="1" applyBorder="1" applyAlignment="1">
      <alignment horizontal="center" vertical="center"/>
    </xf>
    <xf numFmtId="0" fontId="0" fillId="6" borderId="18" xfId="0" applyFill="1" applyBorder="1" applyAlignment="1">
      <alignment horizontal="center" vertical="center"/>
    </xf>
    <xf numFmtId="0" fontId="0" fillId="6" borderId="17" xfId="0" applyFill="1" applyBorder="1" applyAlignment="1">
      <alignment horizontal="center" vertical="center"/>
    </xf>
    <xf numFmtId="0" fontId="20" fillId="6" borderId="5" xfId="0" applyFont="1" applyFill="1" applyBorder="1" applyAlignment="1">
      <alignment vertical="center"/>
    </xf>
    <xf numFmtId="0" fontId="0" fillId="6" borderId="5" xfId="0" applyFill="1" applyBorder="1" applyAlignment="1">
      <alignment vertical="center"/>
    </xf>
    <xf numFmtId="0" fontId="20" fillId="6" borderId="5" xfId="0" applyFont="1" applyFill="1" applyBorder="1" applyAlignment="1">
      <alignment vertical="center" wrapText="1"/>
    </xf>
    <xf numFmtId="0" fontId="21" fillId="6" borderId="24" xfId="0" applyFont="1" applyFill="1" applyBorder="1" applyAlignment="1">
      <alignment horizontal="left" vertical="top" wrapText="1"/>
    </xf>
    <xf numFmtId="0" fontId="23" fillId="6" borderId="5" xfId="0" applyFont="1" applyFill="1" applyBorder="1" applyAlignment="1">
      <alignment vertical="top" wrapText="1"/>
    </xf>
    <xf numFmtId="0" fontId="0" fillId="6" borderId="18" xfId="0" applyFill="1" applyBorder="1" applyAlignment="1">
      <alignment horizontal="center" vertical="center" wrapText="1"/>
    </xf>
    <xf numFmtId="0" fontId="19" fillId="6" borderId="5" xfId="0" applyFont="1" applyFill="1" applyBorder="1" applyAlignment="1">
      <alignment vertical="center"/>
    </xf>
    <xf numFmtId="0" fontId="24" fillId="6" borderId="0" xfId="0" applyFont="1" applyFill="1" applyBorder="1" applyAlignment="1">
      <alignment horizontal="left" vertical="top"/>
    </xf>
    <xf numFmtId="0" fontId="20" fillId="6" borderId="5" xfId="0" applyFont="1" applyFill="1" applyBorder="1" applyAlignment="1"/>
    <xf numFmtId="0" fontId="21" fillId="6" borderId="5" xfId="0" applyFont="1" applyFill="1" applyBorder="1" applyAlignment="1">
      <alignment horizontal="center" vertical="center" wrapText="1"/>
    </xf>
    <xf numFmtId="0" fontId="20" fillId="6" borderId="5" xfId="0" applyFont="1" applyFill="1" applyBorder="1" applyAlignment="1">
      <alignment horizontal="left" vertical="center" wrapText="1"/>
    </xf>
    <xf numFmtId="0" fontId="20" fillId="6" borderId="5" xfId="0" applyFont="1" applyFill="1" applyBorder="1" applyAlignment="1">
      <alignment horizontal="left"/>
    </xf>
    <xf numFmtId="0" fontId="0" fillId="6" borderId="17" xfId="0" applyFill="1" applyBorder="1" applyAlignment="1">
      <alignment horizontal="center" vertical="center" wrapText="1"/>
    </xf>
    <xf numFmtId="0" fontId="20" fillId="6" borderId="5" xfId="0" applyFont="1" applyFill="1" applyBorder="1" applyAlignment="1">
      <alignment horizontal="center"/>
    </xf>
    <xf numFmtId="0" fontId="0" fillId="6" borderId="17" xfId="0" applyFill="1" applyBorder="1" applyAlignment="1">
      <alignment horizontal="center"/>
    </xf>
    <xf numFmtId="0" fontId="21" fillId="6" borderId="5" xfId="0" applyFont="1" applyFill="1" applyBorder="1" applyAlignment="1">
      <alignment horizontal="left" vertical="top" wrapText="1"/>
    </xf>
    <xf numFmtId="0" fontId="0" fillId="6" borderId="18" xfId="0" applyFill="1" applyBorder="1" applyAlignment="1">
      <alignment vertical="center"/>
    </xf>
    <xf numFmtId="0" fontId="0" fillId="6" borderId="18" xfId="0" applyFill="1" applyBorder="1" applyAlignment="1">
      <alignment vertical="center" wrapText="1"/>
    </xf>
    <xf numFmtId="0" fontId="0" fillId="6" borderId="17" xfId="0" applyFill="1" applyBorder="1" applyAlignment="1">
      <alignment vertical="center"/>
    </xf>
    <xf numFmtId="0" fontId="0" fillId="6" borderId="17" xfId="0" applyFill="1" applyBorder="1" applyAlignment="1">
      <alignment vertical="center" wrapText="1"/>
    </xf>
    <xf numFmtId="0" fontId="0" fillId="6" borderId="5" xfId="0" applyFont="1" applyFill="1" applyBorder="1" applyAlignment="1">
      <alignment vertical="center" wrapText="1"/>
    </xf>
    <xf numFmtId="0" fontId="0" fillId="6" borderId="16" xfId="0" applyFill="1" applyBorder="1" applyAlignment="1">
      <alignment horizontal="center" vertical="center"/>
    </xf>
    <xf numFmtId="0" fontId="21" fillId="6" borderId="24" xfId="0" applyFont="1" applyFill="1" applyBorder="1" applyAlignment="1">
      <alignment horizontal="left" vertical="center" wrapText="1"/>
    </xf>
    <xf numFmtId="0" fontId="0" fillId="6" borderId="5" xfId="0" applyFill="1" applyBorder="1" applyAlignment="1">
      <alignment horizontal="center" vertical="top"/>
    </xf>
    <xf numFmtId="0" fontId="20" fillId="6" borderId="30" xfId="0" applyFont="1" applyFill="1" applyBorder="1" applyAlignment="1">
      <alignment horizontal="center" vertical="top"/>
    </xf>
    <xf numFmtId="0" fontId="0" fillId="6" borderId="36" xfId="0" applyFill="1" applyBorder="1" applyAlignment="1">
      <alignment horizontal="center" vertical="top"/>
    </xf>
    <xf numFmtId="0" fontId="0" fillId="6" borderId="37" xfId="0" applyFill="1" applyBorder="1" applyAlignment="1">
      <alignment horizontal="center" vertical="top"/>
    </xf>
    <xf numFmtId="0" fontId="0" fillId="6" borderId="5" xfId="0" applyFill="1" applyBorder="1" applyAlignment="1">
      <alignment horizontal="left" vertical="top" wrapText="1"/>
    </xf>
    <xf numFmtId="0" fontId="20" fillId="6" borderId="5" xfId="0" applyFont="1" applyFill="1" applyBorder="1" applyAlignment="1">
      <alignment horizontal="center" vertical="top"/>
    </xf>
    <xf numFmtId="0" fontId="20" fillId="6" borderId="24" xfId="0" applyFont="1" applyFill="1" applyBorder="1" applyAlignment="1">
      <alignment horizontal="center" vertical="top"/>
    </xf>
    <xf numFmtId="0" fontId="0" fillId="6" borderId="38" xfId="0" applyFill="1" applyBorder="1" applyAlignment="1">
      <alignment horizontal="center" vertical="top"/>
    </xf>
    <xf numFmtId="0" fontId="25" fillId="6" borderId="5" xfId="0" applyFont="1" applyFill="1" applyBorder="1" applyAlignment="1">
      <alignment horizontal="center" vertical="center"/>
    </xf>
    <xf numFmtId="0" fontId="26" fillId="6" borderId="5" xfId="0" applyFont="1" applyFill="1" applyBorder="1" applyAlignment="1">
      <alignment horizontal="center" vertical="center"/>
    </xf>
    <xf numFmtId="2" fontId="27" fillId="6" borderId="5" xfId="0" applyNumberFormat="1" applyFont="1" applyFill="1" applyBorder="1" applyAlignment="1">
      <alignment horizontal="center" vertical="center" wrapText="1"/>
    </xf>
    <xf numFmtId="2" fontId="28" fillId="6" borderId="5" xfId="0" applyNumberFormat="1" applyFont="1" applyFill="1" applyBorder="1" applyAlignment="1">
      <alignment horizontal="center" vertical="center" shrinkToFit="1"/>
    </xf>
    <xf numFmtId="167" fontId="28" fillId="6" borderId="5" xfId="0" applyNumberFormat="1" applyFont="1" applyFill="1" applyBorder="1" applyAlignment="1">
      <alignment horizontal="center" vertical="center" shrinkToFit="1"/>
    </xf>
    <xf numFmtId="0" fontId="27" fillId="6" borderId="5" xfId="0" applyFont="1" applyFill="1" applyBorder="1" applyAlignment="1">
      <alignment horizontal="center" vertical="center" wrapText="1"/>
    </xf>
    <xf numFmtId="0" fontId="20" fillId="6" borderId="17" xfId="0" applyFont="1" applyFill="1" applyBorder="1" applyAlignment="1"/>
    <xf numFmtId="0" fontId="20" fillId="6" borderId="24" xfId="0" applyFont="1" applyFill="1" applyBorder="1" applyAlignment="1"/>
    <xf numFmtId="0" fontId="20" fillId="6" borderId="18" xfId="0" applyFont="1" applyFill="1" applyBorder="1" applyAlignment="1"/>
    <xf numFmtId="0" fontId="0" fillId="6" borderId="5" xfId="0" applyFill="1" applyBorder="1" applyAlignment="1"/>
    <xf numFmtId="0" fontId="0" fillId="6" borderId="44" xfId="0" applyFill="1" applyBorder="1" applyAlignment="1">
      <alignment horizontal="center" vertical="center"/>
    </xf>
    <xf numFmtId="0" fontId="0" fillId="6" borderId="19" xfId="0" applyFill="1" applyBorder="1" applyAlignment="1"/>
    <xf numFmtId="0" fontId="19" fillId="6" borderId="5" xfId="0" applyFont="1" applyFill="1" applyBorder="1" applyAlignment="1"/>
    <xf numFmtId="0" fontId="20" fillId="6" borderId="0" xfId="0" applyFont="1" applyFill="1" applyBorder="1" applyAlignment="1">
      <alignment horizontal="left" vertical="top"/>
    </xf>
    <xf numFmtId="0" fontId="0" fillId="6" borderId="5" xfId="0" applyFill="1" applyBorder="1" applyAlignment="1">
      <alignment vertical="top"/>
    </xf>
    <xf numFmtId="0" fontId="0" fillId="6" borderId="5" xfId="0" applyFill="1" applyBorder="1" applyAlignment="1">
      <alignment horizontal="left" vertical="top"/>
    </xf>
    <xf numFmtId="0" fontId="20" fillId="6" borderId="5" xfId="0" applyFont="1" applyFill="1" applyBorder="1" applyAlignment="1">
      <alignment horizontal="left" vertical="center"/>
    </xf>
    <xf numFmtId="0" fontId="20" fillId="6" borderId="5" xfId="0" applyFont="1" applyFill="1" applyBorder="1" applyAlignment="1">
      <alignment vertical="top"/>
    </xf>
    <xf numFmtId="0" fontId="20" fillId="6" borderId="24" xfId="0" applyFont="1" applyFill="1" applyBorder="1" applyAlignment="1">
      <alignment vertical="top"/>
    </xf>
    <xf numFmtId="2" fontId="27" fillId="6" borderId="0" xfId="0" applyNumberFormat="1" applyFont="1" applyFill="1" applyBorder="1" applyAlignment="1">
      <alignment horizontal="center" vertical="center" wrapText="1"/>
    </xf>
    <xf numFmtId="0" fontId="29" fillId="6" borderId="0" xfId="0" applyFont="1" applyFill="1" applyBorder="1" applyAlignment="1">
      <alignment horizontal="left" vertical="center" wrapText="1"/>
    </xf>
    <xf numFmtId="0" fontId="20" fillId="6" borderId="38" xfId="0" applyFont="1" applyFill="1" applyBorder="1" applyAlignment="1">
      <alignment horizontal="left" vertical="center" wrapText="1"/>
    </xf>
    <xf numFmtId="0" fontId="20" fillId="6" borderId="36" xfId="0" applyFont="1" applyFill="1" applyBorder="1" applyAlignment="1">
      <alignment horizontal="center" vertical="center"/>
    </xf>
    <xf numFmtId="0" fontId="20" fillId="6" borderId="5" xfId="0" applyFont="1" applyFill="1" applyBorder="1" applyAlignment="1">
      <alignment horizontal="left" vertical="top"/>
    </xf>
    <xf numFmtId="0" fontId="19" fillId="6" borderId="5" xfId="0" applyFont="1" applyFill="1" applyBorder="1" applyAlignment="1">
      <alignment horizontal="left" vertical="top"/>
    </xf>
    <xf numFmtId="0" fontId="30" fillId="6" borderId="5" xfId="0" applyFont="1" applyFill="1" applyBorder="1" applyAlignment="1">
      <alignment horizontal="left" vertical="top"/>
    </xf>
    <xf numFmtId="0" fontId="2" fillId="7" borderId="0" xfId="0" applyFont="1" applyFill="1" applyAlignment="1">
      <alignment horizontal="left" vertical="top"/>
    </xf>
    <xf numFmtId="0" fontId="2" fillId="6" borderId="0" xfId="0" applyFont="1" applyFill="1" applyAlignment="1">
      <alignment horizontal="left" vertical="top"/>
    </xf>
    <xf numFmtId="0" fontId="14" fillId="6" borderId="5" xfId="0" applyFont="1" applyFill="1" applyBorder="1"/>
    <xf numFmtId="0" fontId="14" fillId="6" borderId="5" xfId="0" applyFont="1" applyFill="1" applyBorder="1" applyAlignment="1">
      <alignment horizontal="center"/>
    </xf>
    <xf numFmtId="0" fontId="7" fillId="6" borderId="5" xfId="0" applyFont="1" applyFill="1" applyBorder="1" applyAlignment="1">
      <alignment horizontal="center" vertical="center" wrapText="1"/>
    </xf>
    <xf numFmtId="0" fontId="7" fillId="6" borderId="5" xfId="0" applyFont="1" applyFill="1" applyBorder="1" applyAlignment="1">
      <alignment horizontal="left" vertical="top" wrapText="1"/>
    </xf>
    <xf numFmtId="0" fontId="8" fillId="6" borderId="5" xfId="0" applyFont="1" applyFill="1" applyBorder="1" applyAlignment="1">
      <alignment horizontal="center" vertical="center" wrapText="1"/>
    </xf>
    <xf numFmtId="0" fontId="11" fillId="6" borderId="5" xfId="0" applyFont="1" applyFill="1" applyBorder="1" applyAlignment="1">
      <alignment horizontal="left" vertical="top" wrapText="1"/>
    </xf>
    <xf numFmtId="0" fontId="9" fillId="6" borderId="5" xfId="0" applyFont="1" applyFill="1" applyBorder="1" applyAlignment="1">
      <alignment horizontal="left" vertical="center" wrapText="1"/>
    </xf>
    <xf numFmtId="0" fontId="9" fillId="6" borderId="5" xfId="0" applyFont="1" applyFill="1" applyBorder="1" applyAlignment="1">
      <alignment horizontal="center" vertical="center" wrapText="1"/>
    </xf>
    <xf numFmtId="2" fontId="10" fillId="6" borderId="5" xfId="0" applyNumberFormat="1" applyFont="1" applyFill="1" applyBorder="1" applyAlignment="1">
      <alignment horizontal="center" vertical="center" shrinkToFit="1"/>
    </xf>
    <xf numFmtId="2" fontId="10" fillId="6" borderId="5" xfId="0" applyNumberFormat="1" applyFont="1" applyFill="1" applyBorder="1" applyAlignment="1">
      <alignment horizontal="center" vertical="center" wrapText="1"/>
    </xf>
    <xf numFmtId="43" fontId="12" fillId="6" borderId="5" xfId="1" applyFont="1" applyFill="1" applyBorder="1" applyAlignment="1">
      <alignment horizontal="center" vertical="center" wrapText="1"/>
    </xf>
    <xf numFmtId="0" fontId="0" fillId="6" borderId="5" xfId="0" applyFill="1" applyBorder="1" applyAlignment="1">
      <alignment wrapText="1"/>
    </xf>
    <xf numFmtId="2" fontId="0" fillId="6" borderId="5" xfId="0" applyNumberFormat="1" applyFill="1" applyBorder="1" applyAlignment="1">
      <alignment horizontal="center" vertical="center"/>
    </xf>
    <xf numFmtId="0" fontId="0" fillId="6" borderId="5" xfId="0" applyFill="1" applyBorder="1"/>
    <xf numFmtId="0" fontId="0" fillId="6" borderId="5" xfId="0" applyFill="1" applyBorder="1" applyAlignment="1">
      <alignment vertical="top" wrapText="1"/>
    </xf>
    <xf numFmtId="0" fontId="32" fillId="6" borderId="5" xfId="0" applyFont="1" applyFill="1" applyBorder="1" applyAlignment="1">
      <alignment vertical="top" wrapText="1"/>
    </xf>
    <xf numFmtId="164" fontId="14" fillId="6" borderId="5" xfId="0" applyNumberFormat="1" applyFont="1" applyFill="1" applyBorder="1" applyAlignment="1">
      <alignment horizontal="center" vertical="center"/>
    </xf>
    <xf numFmtId="0" fontId="2" fillId="6" borderId="5" xfId="0" applyFont="1" applyFill="1" applyBorder="1" applyAlignment="1">
      <alignment horizontal="left" vertical="center"/>
    </xf>
    <xf numFmtId="0" fontId="34" fillId="8" borderId="5" xfId="0" applyFont="1" applyFill="1" applyBorder="1" applyAlignment="1">
      <alignment horizontal="left" vertical="center"/>
    </xf>
    <xf numFmtId="167" fontId="34" fillId="8" borderId="5" xfId="0" applyNumberFormat="1" applyFont="1" applyFill="1" applyBorder="1" applyAlignment="1">
      <alignment horizontal="left" vertical="center"/>
    </xf>
    <xf numFmtId="2" fontId="34" fillId="8" borderId="5" xfId="0" applyNumberFormat="1" applyFont="1" applyFill="1" applyBorder="1" applyAlignment="1">
      <alignment horizontal="left" vertical="center"/>
    </xf>
    <xf numFmtId="0" fontId="35" fillId="5" borderId="5" xfId="0" applyFont="1" applyFill="1" applyBorder="1" applyAlignment="1">
      <alignment horizontal="center"/>
    </xf>
    <xf numFmtId="167" fontId="35" fillId="5" borderId="5" xfId="0" applyNumberFormat="1" applyFont="1" applyFill="1" applyBorder="1" applyAlignment="1">
      <alignment horizontal="left"/>
    </xf>
    <xf numFmtId="167" fontId="35" fillId="5" borderId="5" xfId="0" applyNumberFormat="1" applyFont="1" applyFill="1" applyBorder="1" applyAlignment="1">
      <alignment horizontal="center"/>
    </xf>
    <xf numFmtId="2" fontId="35" fillId="5" borderId="5" xfId="0" applyNumberFormat="1" applyFont="1" applyFill="1" applyBorder="1" applyAlignment="1">
      <alignment horizontal="center"/>
    </xf>
    <xf numFmtId="0" fontId="36" fillId="0" borderId="5" xfId="0" applyFont="1" applyBorder="1"/>
    <xf numFmtId="167" fontId="36" fillId="0" borderId="5" xfId="0" applyNumberFormat="1" applyFont="1" applyBorder="1" applyAlignment="1">
      <alignment horizontal="left"/>
    </xf>
    <xf numFmtId="167" fontId="36" fillId="0" borderId="5" xfId="0" applyNumberFormat="1" applyFont="1" applyBorder="1"/>
    <xf numFmtId="0" fontId="36" fillId="0" borderId="30" xfId="0" applyFont="1" applyBorder="1"/>
    <xf numFmtId="0" fontId="36" fillId="0" borderId="37" xfId="0" applyFont="1" applyBorder="1"/>
    <xf numFmtId="0" fontId="35" fillId="0" borderId="5" xfId="0" applyFont="1" applyBorder="1" applyAlignment="1">
      <alignment horizontal="center"/>
    </xf>
    <xf numFmtId="2" fontId="35" fillId="5" borderId="5" xfId="0" applyNumberFormat="1" applyFont="1" applyFill="1" applyBorder="1"/>
    <xf numFmtId="167" fontId="35" fillId="5" borderId="5" xfId="0" applyNumberFormat="1" applyFont="1" applyFill="1" applyBorder="1"/>
    <xf numFmtId="2" fontId="35" fillId="0" borderId="5" xfId="0" applyNumberFormat="1" applyFont="1" applyBorder="1"/>
    <xf numFmtId="167" fontId="35" fillId="0" borderId="5" xfId="0" applyNumberFormat="1" applyFont="1" applyBorder="1"/>
    <xf numFmtId="0" fontId="35" fillId="0" borderId="5" xfId="0" applyFont="1" applyBorder="1" applyAlignment="1">
      <alignment horizontal="center"/>
    </xf>
    <xf numFmtId="1" fontId="31" fillId="6" borderId="5" xfId="0" applyNumberFormat="1" applyFont="1" applyFill="1" applyBorder="1" applyAlignment="1">
      <alignment horizontal="center" vertical="center" shrinkToFit="1"/>
    </xf>
    <xf numFmtId="0" fontId="14" fillId="6" borderId="5" xfId="0" applyFont="1" applyFill="1" applyBorder="1" applyAlignment="1">
      <alignment horizontal="left" vertical="center"/>
    </xf>
    <xf numFmtId="0" fontId="14" fillId="6" borderId="5" xfId="0" applyFont="1" applyFill="1" applyBorder="1" applyAlignment="1">
      <alignment horizontal="center" vertical="center"/>
    </xf>
    <xf numFmtId="0" fontId="0" fillId="6" borderId="30" xfId="0" applyFill="1" applyBorder="1" applyAlignment="1">
      <alignment horizontal="center"/>
    </xf>
    <xf numFmtId="0" fontId="0" fillId="6" borderId="36" xfId="0" applyFill="1" applyBorder="1" applyAlignment="1">
      <alignment horizontal="center"/>
    </xf>
    <xf numFmtId="0" fontId="0" fillId="6" borderId="37" xfId="0" applyFill="1" applyBorder="1" applyAlignment="1">
      <alignment horizontal="center"/>
    </xf>
    <xf numFmtId="168" fontId="33" fillId="6" borderId="30" xfId="2" applyNumberFormat="1" applyFont="1" applyFill="1" applyBorder="1" applyAlignment="1">
      <alignment horizontal="center" vertical="center"/>
    </xf>
    <xf numFmtId="168" fontId="33" fillId="6" borderId="36" xfId="2" applyNumberFormat="1" applyFont="1" applyFill="1" applyBorder="1" applyAlignment="1">
      <alignment horizontal="center" vertical="center"/>
    </xf>
    <xf numFmtId="168" fontId="33" fillId="6" borderId="37" xfId="2" applyNumberFormat="1"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4" fillId="6" borderId="4"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13" fillId="6" borderId="5" xfId="0" applyFont="1" applyFill="1" applyBorder="1" applyAlignment="1">
      <alignment horizontal="center" vertical="center"/>
    </xf>
    <xf numFmtId="0" fontId="20" fillId="6" borderId="24" xfId="0" applyFont="1" applyFill="1" applyBorder="1" applyAlignment="1">
      <alignment horizontal="left" vertical="center" wrapText="1"/>
    </xf>
    <xf numFmtId="0" fontId="20" fillId="6" borderId="18" xfId="0" applyFont="1" applyFill="1" applyBorder="1" applyAlignment="1">
      <alignment horizontal="left" vertical="center" wrapText="1"/>
    </xf>
    <xf numFmtId="0" fontId="20" fillId="6" borderId="17" xfId="0" applyFont="1" applyFill="1" applyBorder="1" applyAlignment="1">
      <alignment horizontal="left" vertical="center" wrapText="1"/>
    </xf>
    <xf numFmtId="0" fontId="20" fillId="6" borderId="24" xfId="0" applyFont="1" applyFill="1" applyBorder="1" applyAlignment="1">
      <alignment horizontal="left" vertical="center"/>
    </xf>
    <xf numFmtId="0" fontId="20" fillId="6" borderId="17" xfId="0" applyFont="1" applyFill="1" applyBorder="1" applyAlignment="1">
      <alignment horizontal="left" vertical="center"/>
    </xf>
    <xf numFmtId="0" fontId="20" fillId="6" borderId="24" xfId="0" applyFont="1" applyFill="1" applyBorder="1" applyAlignment="1">
      <alignment horizontal="left" vertical="top" wrapText="1"/>
    </xf>
    <xf numFmtId="0" fontId="20" fillId="6" borderId="18" xfId="0" applyFont="1" applyFill="1" applyBorder="1" applyAlignment="1">
      <alignment horizontal="left" vertical="top" wrapText="1"/>
    </xf>
    <xf numFmtId="0" fontId="20" fillId="6" borderId="5" xfId="0" applyFont="1" applyFill="1" applyBorder="1" applyAlignment="1">
      <alignment horizontal="left" vertical="top" wrapText="1"/>
    </xf>
    <xf numFmtId="0" fontId="20" fillId="6" borderId="5" xfId="0" applyFont="1" applyFill="1" applyBorder="1" applyAlignment="1">
      <alignment horizontal="center" vertical="center"/>
    </xf>
    <xf numFmtId="0" fontId="0" fillId="6" borderId="5" xfId="0" applyFill="1" applyBorder="1" applyAlignment="1">
      <alignment horizontal="center" vertical="center"/>
    </xf>
    <xf numFmtId="0" fontId="20" fillId="6" borderId="39" xfId="0" applyFont="1" applyFill="1" applyBorder="1" applyAlignment="1">
      <alignment horizontal="center" vertical="center" wrapText="1"/>
    </xf>
    <xf numFmtId="0" fontId="20" fillId="6" borderId="40" xfId="0" applyFont="1" applyFill="1" applyBorder="1" applyAlignment="1">
      <alignment horizontal="center" vertical="center" wrapText="1"/>
    </xf>
    <xf numFmtId="0" fontId="20" fillId="6" borderId="42"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20" fillId="6" borderId="24" xfId="0" applyFont="1" applyFill="1" applyBorder="1" applyAlignment="1">
      <alignment horizontal="center" vertical="center" wrapText="1"/>
    </xf>
    <xf numFmtId="0" fontId="20" fillId="6" borderId="18" xfId="0" applyFont="1" applyFill="1" applyBorder="1" applyAlignment="1">
      <alignment horizontal="center" vertical="center" wrapText="1"/>
    </xf>
    <xf numFmtId="0" fontId="20" fillId="6" borderId="17" xfId="0" applyFont="1" applyFill="1" applyBorder="1" applyAlignment="1">
      <alignment horizontal="center" vertical="center" wrapText="1"/>
    </xf>
    <xf numFmtId="0" fontId="20" fillId="6" borderId="24" xfId="0" applyFont="1" applyFill="1" applyBorder="1" applyAlignment="1">
      <alignment horizontal="center" vertical="center"/>
    </xf>
    <xf numFmtId="0" fontId="0" fillId="6" borderId="18" xfId="0" applyFill="1" applyBorder="1" applyAlignment="1">
      <alignment horizontal="center" vertical="center"/>
    </xf>
    <xf numFmtId="0" fontId="0" fillId="6" borderId="17" xfId="0" applyFill="1" applyBorder="1" applyAlignment="1">
      <alignment horizontal="center" vertical="center"/>
    </xf>
    <xf numFmtId="0" fontId="0" fillId="6" borderId="24" xfId="0" applyFill="1" applyBorder="1" applyAlignment="1">
      <alignment horizontal="center" vertical="center"/>
    </xf>
    <xf numFmtId="0" fontId="0" fillId="6" borderId="18" xfId="0" applyFill="1" applyBorder="1" applyAlignment="1">
      <alignment horizontal="center" vertical="center" wrapText="1"/>
    </xf>
    <xf numFmtId="0" fontId="0" fillId="6" borderId="17" xfId="0" applyFill="1" applyBorder="1" applyAlignment="1">
      <alignment horizontal="center" vertical="center" wrapText="1"/>
    </xf>
    <xf numFmtId="0" fontId="20" fillId="6" borderId="18" xfId="0" applyFont="1" applyFill="1" applyBorder="1" applyAlignment="1">
      <alignment horizontal="center" vertical="center"/>
    </xf>
    <xf numFmtId="0" fontId="20" fillId="6" borderId="17" xfId="0" applyFont="1" applyFill="1" applyBorder="1" applyAlignment="1">
      <alignment horizontal="center" vertical="center"/>
    </xf>
    <xf numFmtId="0" fontId="20" fillId="6" borderId="39" xfId="0" applyFont="1" applyFill="1" applyBorder="1" applyAlignment="1">
      <alignment horizontal="center" vertical="center"/>
    </xf>
    <xf numFmtId="0" fontId="20" fillId="6" borderId="40" xfId="0" applyFont="1" applyFill="1" applyBorder="1" applyAlignment="1">
      <alignment horizontal="center" vertical="center"/>
    </xf>
    <xf numFmtId="0" fontId="20" fillId="6" borderId="42" xfId="0" applyFont="1" applyFill="1" applyBorder="1" applyAlignment="1">
      <alignment horizontal="center" vertical="center"/>
    </xf>
    <xf numFmtId="0" fontId="19" fillId="6" borderId="5" xfId="0" applyFont="1" applyFill="1" applyBorder="1" applyAlignment="1">
      <alignment horizontal="center" vertical="center"/>
    </xf>
    <xf numFmtId="0" fontId="19" fillId="6" borderId="24" xfId="0" applyFont="1" applyFill="1" applyBorder="1" applyAlignment="1">
      <alignment horizontal="center" vertical="center"/>
    </xf>
    <xf numFmtId="0" fontId="19" fillId="6" borderId="18" xfId="0" applyFont="1" applyFill="1" applyBorder="1" applyAlignment="1">
      <alignment horizontal="center" vertical="center"/>
    </xf>
    <xf numFmtId="0" fontId="19" fillId="6" borderId="17" xfId="0" applyFont="1" applyFill="1" applyBorder="1" applyAlignment="1">
      <alignment horizontal="center" vertical="center"/>
    </xf>
    <xf numFmtId="0" fontId="19" fillId="6" borderId="5" xfId="0" applyFont="1" applyFill="1" applyBorder="1" applyAlignment="1">
      <alignment horizontal="left" vertical="top" wrapText="1"/>
    </xf>
    <xf numFmtId="0" fontId="20" fillId="6" borderId="30" xfId="0" applyFont="1" applyFill="1" applyBorder="1" applyAlignment="1">
      <alignment horizontal="center" vertical="top"/>
    </xf>
    <xf numFmtId="0" fontId="20" fillId="6" borderId="36" xfId="0" applyFont="1" applyFill="1" applyBorder="1" applyAlignment="1">
      <alignment horizontal="center" vertical="top"/>
    </xf>
    <xf numFmtId="0" fontId="20" fillId="6" borderId="37" xfId="0" applyFont="1" applyFill="1" applyBorder="1" applyAlignment="1">
      <alignment horizontal="center" vertical="top"/>
    </xf>
    <xf numFmtId="0" fontId="0" fillId="6" borderId="36" xfId="0" applyFill="1" applyBorder="1" applyAlignment="1">
      <alignment horizontal="center" vertical="top"/>
    </xf>
    <xf numFmtId="0" fontId="0" fillId="6" borderId="37" xfId="0" applyFill="1" applyBorder="1" applyAlignment="1">
      <alignment horizontal="center" vertical="top"/>
    </xf>
    <xf numFmtId="0" fontId="0" fillId="6" borderId="30" xfId="0" applyFill="1" applyBorder="1" applyAlignment="1">
      <alignment horizontal="center" vertical="top"/>
    </xf>
    <xf numFmtId="0" fontId="18" fillId="6" borderId="43" xfId="0" applyFont="1" applyFill="1" applyBorder="1" applyAlignment="1">
      <alignment horizontal="center" vertical="center" wrapText="1"/>
    </xf>
    <xf numFmtId="0" fontId="18" fillId="6" borderId="38" xfId="0" applyFont="1" applyFill="1" applyBorder="1" applyAlignment="1">
      <alignment horizontal="center" vertical="center" wrapText="1"/>
    </xf>
    <xf numFmtId="0" fontId="18" fillId="6" borderId="39" xfId="0" applyFont="1" applyFill="1" applyBorder="1" applyAlignment="1">
      <alignment horizontal="center" vertical="center" wrapText="1"/>
    </xf>
    <xf numFmtId="0" fontId="21" fillId="6" borderId="38" xfId="0" applyFont="1" applyFill="1" applyBorder="1" applyAlignment="1">
      <alignment horizontal="left" vertical="center" wrapText="1"/>
    </xf>
    <xf numFmtId="0" fontId="21" fillId="6" borderId="0" xfId="0" applyFont="1" applyFill="1" applyBorder="1" applyAlignment="1">
      <alignment horizontal="left" vertical="center" wrapText="1"/>
    </xf>
    <xf numFmtId="0" fontId="0" fillId="6" borderId="5" xfId="0" applyFill="1" applyBorder="1" applyAlignment="1">
      <alignment horizontal="left" vertical="top" wrapText="1"/>
    </xf>
    <xf numFmtId="0" fontId="20" fillId="6" borderId="43" xfId="0" applyFont="1" applyFill="1" applyBorder="1" applyAlignment="1">
      <alignment horizontal="center" vertical="center"/>
    </xf>
    <xf numFmtId="0" fontId="0" fillId="6" borderId="38" xfId="0" applyFill="1" applyBorder="1" applyAlignment="1">
      <alignment horizontal="center" vertical="center"/>
    </xf>
    <xf numFmtId="0" fontId="0" fillId="6" borderId="39" xfId="0" applyFill="1" applyBorder="1" applyAlignment="1">
      <alignment horizontal="center" vertical="center"/>
    </xf>
    <xf numFmtId="0" fontId="0" fillId="6" borderId="30" xfId="0" applyFill="1" applyBorder="1" applyAlignment="1">
      <alignment horizontal="left" vertical="center" wrapText="1"/>
    </xf>
    <xf numFmtId="0" fontId="0" fillId="6" borderId="36" xfId="0" applyFill="1" applyBorder="1" applyAlignment="1">
      <alignment horizontal="left" vertical="center" wrapText="1"/>
    </xf>
    <xf numFmtId="0" fontId="0" fillId="6" borderId="37" xfId="0" applyFill="1" applyBorder="1" applyAlignment="1">
      <alignment horizontal="left" vertical="center" wrapText="1"/>
    </xf>
    <xf numFmtId="0" fontId="20" fillId="6" borderId="30" xfId="0" applyFont="1" applyFill="1" applyBorder="1" applyAlignment="1">
      <alignment horizontal="left" vertical="top"/>
    </xf>
    <xf numFmtId="0" fontId="0" fillId="6" borderId="36" xfId="0" applyFill="1" applyBorder="1" applyAlignment="1">
      <alignment horizontal="left" vertical="top"/>
    </xf>
    <xf numFmtId="0" fontId="0" fillId="6" borderId="37" xfId="0" applyFill="1" applyBorder="1" applyAlignment="1">
      <alignment horizontal="left" vertical="top"/>
    </xf>
    <xf numFmtId="0" fontId="0" fillId="6" borderId="5" xfId="0" applyFont="1" applyFill="1" applyBorder="1" applyAlignment="1">
      <alignment horizontal="left" vertical="center" wrapText="1"/>
    </xf>
    <xf numFmtId="0" fontId="21" fillId="6" borderId="24" xfId="0" applyFont="1" applyFill="1" applyBorder="1" applyAlignment="1">
      <alignment horizontal="left" vertical="center" wrapText="1"/>
    </xf>
    <xf numFmtId="0" fontId="21" fillId="6" borderId="18" xfId="0" applyFont="1" applyFill="1" applyBorder="1" applyAlignment="1">
      <alignment horizontal="left" vertical="center" wrapText="1"/>
    </xf>
    <xf numFmtId="0" fontId="21" fillId="6" borderId="17" xfId="0" applyFont="1" applyFill="1" applyBorder="1" applyAlignment="1">
      <alignment horizontal="left" vertical="center" wrapText="1"/>
    </xf>
    <xf numFmtId="0" fontId="20" fillId="6" borderId="30" xfId="0" applyFont="1" applyFill="1" applyBorder="1" applyAlignment="1">
      <alignment horizontal="center" vertical="center"/>
    </xf>
    <xf numFmtId="0" fontId="0" fillId="6" borderId="36" xfId="0" applyFill="1" applyBorder="1" applyAlignment="1">
      <alignment horizontal="center" vertical="center"/>
    </xf>
    <xf numFmtId="0" fontId="0" fillId="6" borderId="37" xfId="0" applyFill="1" applyBorder="1" applyAlignment="1">
      <alignment horizontal="center" vertical="center"/>
    </xf>
    <xf numFmtId="0" fontId="0" fillId="6" borderId="30" xfId="0" applyFill="1" applyBorder="1" applyAlignment="1">
      <alignment horizontal="center" vertical="center"/>
    </xf>
    <xf numFmtId="0" fontId="0" fillId="6" borderId="18" xfId="0" applyFill="1" applyBorder="1" applyAlignment="1">
      <alignment horizontal="left" vertical="top"/>
    </xf>
    <xf numFmtId="0" fontId="0" fillId="6" borderId="17" xfId="0" applyFill="1" applyBorder="1" applyAlignment="1">
      <alignment horizontal="left" vertical="top"/>
    </xf>
    <xf numFmtId="0" fontId="21" fillId="6" borderId="24" xfId="0" applyFont="1" applyFill="1" applyBorder="1" applyAlignment="1">
      <alignment horizontal="left" vertical="top" wrapText="1"/>
    </xf>
    <xf numFmtId="0" fontId="21" fillId="6" borderId="18" xfId="0" applyFont="1" applyFill="1" applyBorder="1" applyAlignment="1">
      <alignment horizontal="left" vertical="top" wrapText="1"/>
    </xf>
    <xf numFmtId="0" fontId="21" fillId="6" borderId="17" xfId="0" applyFont="1" applyFill="1" applyBorder="1" applyAlignment="1">
      <alignment horizontal="left" vertical="top" wrapText="1"/>
    </xf>
    <xf numFmtId="0" fontId="23" fillId="6" borderId="5" xfId="0" applyFont="1" applyFill="1" applyBorder="1" applyAlignment="1">
      <alignment horizontal="left" vertical="top" wrapText="1"/>
    </xf>
    <xf numFmtId="0" fontId="18" fillId="6" borderId="30" xfId="0" applyFont="1" applyFill="1" applyBorder="1" applyAlignment="1">
      <alignment horizontal="center" vertical="center" wrapText="1"/>
    </xf>
    <xf numFmtId="0" fontId="18" fillId="6" borderId="36" xfId="0" applyFont="1" applyFill="1" applyBorder="1" applyAlignment="1">
      <alignment horizontal="center" vertical="center" wrapText="1"/>
    </xf>
    <xf numFmtId="0" fontId="18" fillId="6" borderId="37" xfId="0" applyFont="1" applyFill="1" applyBorder="1" applyAlignment="1">
      <alignment horizontal="center" vertical="center" wrapText="1"/>
    </xf>
    <xf numFmtId="0" fontId="19" fillId="6" borderId="30" xfId="0" applyFont="1" applyFill="1" applyBorder="1" applyAlignment="1">
      <alignment horizontal="left" vertical="center"/>
    </xf>
    <xf numFmtId="0" fontId="19" fillId="6" borderId="36" xfId="0" applyFont="1" applyFill="1" applyBorder="1" applyAlignment="1">
      <alignment horizontal="left" vertical="center"/>
    </xf>
    <xf numFmtId="0" fontId="19" fillId="6" borderId="37" xfId="0" applyFont="1" applyFill="1" applyBorder="1" applyAlignment="1">
      <alignment horizontal="left" vertical="center"/>
    </xf>
    <xf numFmtId="0" fontId="20" fillId="6" borderId="38" xfId="0" applyFont="1" applyFill="1" applyBorder="1" applyAlignment="1">
      <alignment horizontal="left" vertical="top" wrapText="1"/>
    </xf>
    <xf numFmtId="0" fontId="20" fillId="6" borderId="0" xfId="0" applyFont="1" applyFill="1" applyBorder="1" applyAlignment="1">
      <alignment horizontal="left" vertical="top" wrapText="1"/>
    </xf>
    <xf numFmtId="0" fontId="20" fillId="6" borderId="41" xfId="0" applyFont="1" applyFill="1" applyBorder="1" applyAlignment="1">
      <alignment horizontal="left" vertical="top" wrapText="1"/>
    </xf>
    <xf numFmtId="0" fontId="20" fillId="6" borderId="17" xfId="0" applyFont="1" applyFill="1" applyBorder="1" applyAlignment="1">
      <alignment horizontal="left" vertical="top" wrapText="1"/>
    </xf>
    <xf numFmtId="0" fontId="22" fillId="6" borderId="38" xfId="0" applyFont="1" applyFill="1" applyBorder="1" applyAlignment="1">
      <alignment horizontal="center" vertical="center"/>
    </xf>
    <xf numFmtId="0" fontId="22" fillId="6" borderId="41" xfId="0" applyFont="1" applyFill="1" applyBorder="1" applyAlignment="1">
      <alignment horizontal="center" vertical="center"/>
    </xf>
    <xf numFmtId="0" fontId="21" fillId="6" borderId="24" xfId="0" applyFont="1" applyFill="1" applyBorder="1" applyAlignment="1">
      <alignment horizontal="center" vertical="center" wrapText="1"/>
    </xf>
    <xf numFmtId="0" fontId="21" fillId="6" borderId="18" xfId="0" applyFont="1" applyFill="1" applyBorder="1" applyAlignment="1">
      <alignment horizontal="center" vertical="center" wrapText="1"/>
    </xf>
    <xf numFmtId="0" fontId="21" fillId="6" borderId="17"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6" fillId="5" borderId="26" xfId="0" applyFont="1" applyFill="1" applyBorder="1" applyAlignment="1">
      <alignment horizontal="left" vertical="center" wrapText="1"/>
    </xf>
    <xf numFmtId="0" fontId="16" fillId="5" borderId="27" xfId="0" applyFont="1" applyFill="1" applyBorder="1" applyAlignment="1">
      <alignment horizontal="left" vertical="center" wrapText="1"/>
    </xf>
    <xf numFmtId="0" fontId="16" fillId="5" borderId="28" xfId="0" applyFont="1" applyFill="1" applyBorder="1" applyAlignment="1">
      <alignment horizontal="left" vertical="center" wrapText="1"/>
    </xf>
    <xf numFmtId="0" fontId="16" fillId="5" borderId="29" xfId="0" applyFont="1" applyFill="1" applyBorder="1" applyAlignment="1">
      <alignment horizontal="left" vertical="center" wrapText="1"/>
    </xf>
    <xf numFmtId="0" fontId="8" fillId="0" borderId="31" xfId="0" applyFont="1" applyFill="1" applyBorder="1" applyAlignment="1">
      <alignment horizontal="center" vertical="center" wrapText="1"/>
    </xf>
    <xf numFmtId="0" fontId="8" fillId="0" borderId="32" xfId="0" applyFont="1" applyFill="1" applyBorder="1" applyAlignment="1">
      <alignment horizontal="center" vertical="center" wrapText="1"/>
    </xf>
    <xf numFmtId="1" fontId="12" fillId="3" borderId="33" xfId="0" applyNumberFormat="1" applyFont="1" applyFill="1" applyBorder="1" applyAlignment="1">
      <alignment horizontal="center" vertical="center" shrinkToFit="1"/>
    </xf>
    <xf numFmtId="1" fontId="12" fillId="3" borderId="34" xfId="0" applyNumberFormat="1" applyFont="1" applyFill="1" applyBorder="1" applyAlignment="1">
      <alignment horizontal="center" vertical="center" shrinkToFit="1"/>
    </xf>
    <xf numFmtId="1" fontId="12" fillId="3" borderId="35" xfId="0" applyNumberFormat="1" applyFont="1" applyFill="1" applyBorder="1" applyAlignment="1">
      <alignment horizontal="center" vertical="center" shrinkToFit="1"/>
    </xf>
    <xf numFmtId="0" fontId="14" fillId="4" borderId="5" xfId="0" applyFont="1" applyFill="1" applyBorder="1" applyAlignment="1">
      <alignment horizontal="center" vertical="center"/>
    </xf>
    <xf numFmtId="164" fontId="14" fillId="4" borderId="5" xfId="0" applyNumberFormat="1" applyFont="1" applyFill="1" applyBorder="1" applyAlignment="1">
      <alignment horizontal="center" vertical="center" wrapText="1"/>
    </xf>
    <xf numFmtId="0" fontId="14" fillId="4" borderId="5"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13" fillId="4" borderId="5" xfId="0"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7" fillId="3" borderId="13"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8" fillId="3" borderId="14" xfId="0" applyFont="1" applyFill="1" applyBorder="1" applyAlignment="1">
      <alignment horizontal="center" vertical="top" wrapText="1"/>
    </xf>
    <xf numFmtId="0" fontId="8" fillId="3" borderId="17" xfId="0" applyFont="1" applyFill="1" applyBorder="1" applyAlignment="1">
      <alignment horizontal="center" vertical="top" wrapText="1"/>
    </xf>
    <xf numFmtId="0" fontId="8" fillId="3" borderId="14"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ColWidth="9" defaultRowHeight="14.5"/>
  <cols>
    <col min="1" max="1" width="4.81640625" customWidth="1"/>
    <col min="2" max="2" width="26.26953125" customWidth="1"/>
    <col min="3" max="3" width="23.81640625" customWidth="1"/>
    <col min="10" max="10" width="9.7265625" customWidth="1"/>
  </cols>
  <sheetData>
    <row r="1" spans="1:10" ht="15.5">
      <c r="A1" s="154" t="s">
        <v>0</v>
      </c>
      <c r="B1" s="155" t="s">
        <v>1</v>
      </c>
      <c r="C1" s="155" t="s">
        <v>2</v>
      </c>
      <c r="D1" s="155" t="s">
        <v>3</v>
      </c>
      <c r="E1" s="156" t="s">
        <v>0</v>
      </c>
      <c r="F1" s="155" t="s">
        <v>4</v>
      </c>
      <c r="G1" s="155" t="s">
        <v>5</v>
      </c>
      <c r="H1" s="155" t="s">
        <v>6</v>
      </c>
      <c r="I1" s="156" t="s">
        <v>7</v>
      </c>
      <c r="J1" s="155" t="s">
        <v>8</v>
      </c>
    </row>
    <row r="2" spans="1:10">
      <c r="A2" s="157">
        <v>1</v>
      </c>
      <c r="B2" s="158" t="s">
        <v>9</v>
      </c>
      <c r="C2" s="159"/>
      <c r="D2" s="159"/>
      <c r="E2" s="160"/>
      <c r="F2" s="159"/>
      <c r="G2" s="159"/>
      <c r="H2" s="159"/>
      <c r="I2" s="167"/>
      <c r="J2" s="168"/>
    </row>
    <row r="3" spans="1:10">
      <c r="A3" s="161"/>
      <c r="B3" s="162" t="s">
        <v>9</v>
      </c>
      <c r="C3" s="163" t="s">
        <v>10</v>
      </c>
      <c r="D3" s="163" t="s">
        <v>11</v>
      </c>
      <c r="E3" s="161">
        <v>1</v>
      </c>
      <c r="F3" s="164"/>
      <c r="G3" s="165"/>
      <c r="H3" s="161"/>
      <c r="I3" s="161">
        <v>1</v>
      </c>
      <c r="J3" s="161"/>
    </row>
    <row r="4" spans="1:10">
      <c r="A4" s="171" t="s">
        <v>7</v>
      </c>
      <c r="B4" s="171"/>
      <c r="C4" s="171"/>
      <c r="D4" s="171"/>
      <c r="E4" s="171"/>
      <c r="F4" s="171"/>
      <c r="G4" s="171"/>
      <c r="H4" s="171"/>
      <c r="I4" s="169">
        <f>SUM(I3)</f>
        <v>1</v>
      </c>
      <c r="J4" s="170"/>
    </row>
    <row r="5" spans="1:10">
      <c r="A5" s="157">
        <v>1</v>
      </c>
      <c r="B5" s="158" t="s">
        <v>12</v>
      </c>
      <c r="C5" s="159"/>
      <c r="D5" s="159"/>
      <c r="E5" s="160"/>
      <c r="F5" s="159"/>
      <c r="G5" s="159"/>
      <c r="H5" s="159"/>
      <c r="I5" s="167"/>
      <c r="J5" s="168"/>
    </row>
    <row r="6" spans="1:10" ht="16.5">
      <c r="A6" s="161"/>
      <c r="B6" s="162" t="s">
        <v>13</v>
      </c>
      <c r="C6" s="163" t="s">
        <v>14</v>
      </c>
      <c r="D6" s="163" t="s">
        <v>15</v>
      </c>
      <c r="E6" s="161">
        <v>1</v>
      </c>
      <c r="F6" s="161">
        <v>25.89</v>
      </c>
      <c r="G6" s="161"/>
      <c r="H6" s="161">
        <v>2.6</v>
      </c>
      <c r="I6" s="161">
        <f>E6*F6*H6</f>
        <v>67.314000000000007</v>
      </c>
      <c r="J6" s="161"/>
    </row>
    <row r="7" spans="1:10" ht="16.5">
      <c r="A7" s="161"/>
      <c r="B7" s="162"/>
      <c r="C7" s="163" t="s">
        <v>16</v>
      </c>
      <c r="D7" s="163" t="s">
        <v>15</v>
      </c>
      <c r="E7" s="161">
        <v>2</v>
      </c>
      <c r="F7" s="161">
        <f>10.3</f>
        <v>10.3</v>
      </c>
      <c r="G7" s="161"/>
      <c r="H7" s="161">
        <v>2.6</v>
      </c>
      <c r="I7" s="161">
        <f t="shared" ref="I7:I13" si="0">E7*F7*H7</f>
        <v>53.56</v>
      </c>
      <c r="J7" s="161"/>
    </row>
    <row r="8" spans="1:10" ht="16.5">
      <c r="A8" s="161"/>
      <c r="B8" s="162"/>
      <c r="C8" s="163" t="s">
        <v>17</v>
      </c>
      <c r="D8" s="163" t="s">
        <v>15</v>
      </c>
      <c r="E8" s="161">
        <v>2</v>
      </c>
      <c r="F8" s="161">
        <f>1.18</f>
        <v>1.18</v>
      </c>
      <c r="G8" s="161"/>
      <c r="H8" s="161">
        <v>2.6</v>
      </c>
      <c r="I8" s="161">
        <f t="shared" si="0"/>
        <v>6.1360000000000001</v>
      </c>
      <c r="J8" s="161"/>
    </row>
    <row r="9" spans="1:10" ht="16.5">
      <c r="A9" s="161"/>
      <c r="B9" s="162"/>
      <c r="C9" s="163" t="s">
        <v>18</v>
      </c>
      <c r="D9" s="163" t="s">
        <v>15</v>
      </c>
      <c r="E9" s="161">
        <v>1</v>
      </c>
      <c r="F9" s="161">
        <v>7.89</v>
      </c>
      <c r="G9" s="161"/>
      <c r="H9" s="161">
        <v>2.6</v>
      </c>
      <c r="I9" s="161">
        <f t="shared" si="0"/>
        <v>20.513999999999999</v>
      </c>
      <c r="J9" s="161"/>
    </row>
    <row r="10" spans="1:10" ht="16.5">
      <c r="A10" s="161"/>
      <c r="B10" s="162"/>
      <c r="C10" s="163" t="s">
        <v>19</v>
      </c>
      <c r="D10" s="163" t="s">
        <v>15</v>
      </c>
      <c r="E10" s="161">
        <v>2</v>
      </c>
      <c r="F10" s="161">
        <v>7.5</v>
      </c>
      <c r="G10" s="161"/>
      <c r="H10" s="161">
        <v>2.6</v>
      </c>
      <c r="I10" s="161">
        <f t="shared" si="0"/>
        <v>39</v>
      </c>
      <c r="J10" s="161"/>
    </row>
    <row r="11" spans="1:10" ht="16.5">
      <c r="A11" s="161"/>
      <c r="B11" s="162"/>
      <c r="C11" s="163" t="s">
        <v>20</v>
      </c>
      <c r="D11" s="163" t="s">
        <v>15</v>
      </c>
      <c r="E11" s="161">
        <v>2</v>
      </c>
      <c r="F11" s="161">
        <v>8.24</v>
      </c>
      <c r="G11" s="161"/>
      <c r="H11" s="161">
        <v>2.6</v>
      </c>
      <c r="I11" s="161">
        <f t="shared" si="0"/>
        <v>42.848000000000006</v>
      </c>
      <c r="J11" s="161"/>
    </row>
    <row r="12" spans="1:10" ht="16.5">
      <c r="A12" s="161"/>
      <c r="B12" s="162"/>
      <c r="C12" s="163" t="s">
        <v>20</v>
      </c>
      <c r="D12" s="163" t="s">
        <v>15</v>
      </c>
      <c r="E12" s="161">
        <v>2</v>
      </c>
      <c r="F12" s="161">
        <v>3.78</v>
      </c>
      <c r="G12" s="161"/>
      <c r="H12" s="161">
        <v>2.6</v>
      </c>
      <c r="I12" s="161">
        <f t="shared" si="0"/>
        <v>19.655999999999999</v>
      </c>
      <c r="J12" s="161"/>
    </row>
    <row r="13" spans="1:10" ht="16.5">
      <c r="A13" s="161"/>
      <c r="B13" s="162"/>
      <c r="C13" s="163" t="s">
        <v>21</v>
      </c>
      <c r="D13" s="163" t="s">
        <v>15</v>
      </c>
      <c r="E13" s="161">
        <v>1</v>
      </c>
      <c r="F13" s="161">
        <v>26</v>
      </c>
      <c r="G13" s="161"/>
      <c r="H13" s="161">
        <v>0.5</v>
      </c>
      <c r="I13" s="161">
        <f t="shared" si="0"/>
        <v>13</v>
      </c>
      <c r="J13" s="161"/>
    </row>
    <row r="14" spans="1:10">
      <c r="A14" s="171" t="s">
        <v>7</v>
      </c>
      <c r="B14" s="171"/>
      <c r="C14" s="171"/>
      <c r="D14" s="171"/>
      <c r="E14" s="171"/>
      <c r="F14" s="171"/>
      <c r="G14" s="171"/>
      <c r="H14" s="171"/>
      <c r="I14" s="169">
        <f>SUM(I6:I13)</f>
        <v>262.02800000000002</v>
      </c>
      <c r="J14" s="170"/>
    </row>
    <row r="15" spans="1:10">
      <c r="A15" s="166"/>
      <c r="B15" s="166"/>
      <c r="C15" s="166"/>
      <c r="D15" s="166"/>
      <c r="E15" s="166"/>
      <c r="F15" s="166"/>
      <c r="G15" s="166"/>
      <c r="H15" s="166"/>
      <c r="I15" s="169"/>
      <c r="J15" s="170"/>
    </row>
    <row r="16" spans="1:10">
      <c r="A16" s="157">
        <v>2</v>
      </c>
      <c r="B16" s="158" t="s">
        <v>22</v>
      </c>
      <c r="C16" s="159"/>
      <c r="D16" s="159"/>
      <c r="E16" s="160"/>
      <c r="F16" s="159"/>
      <c r="G16" s="159"/>
      <c r="H16" s="159"/>
      <c r="I16" s="167"/>
      <c r="J16" s="168"/>
    </row>
    <row r="17" spans="1:13" ht="16.5">
      <c r="A17" s="161"/>
      <c r="B17" s="162" t="s">
        <v>13</v>
      </c>
      <c r="C17" s="163" t="s">
        <v>14</v>
      </c>
      <c r="D17" s="163" t="s">
        <v>15</v>
      </c>
      <c r="E17" s="161">
        <v>1</v>
      </c>
      <c r="F17" s="161">
        <v>25.89</v>
      </c>
      <c r="G17" s="161"/>
      <c r="H17" s="161">
        <v>2.6</v>
      </c>
      <c r="I17" s="161">
        <f>E17*F17*H17</f>
        <v>67.314000000000007</v>
      </c>
      <c r="J17" s="161"/>
    </row>
    <row r="18" spans="1:13" ht="16.5">
      <c r="A18" s="161"/>
      <c r="B18" s="162"/>
      <c r="C18" s="163" t="s">
        <v>16</v>
      </c>
      <c r="D18" s="163" t="s">
        <v>15</v>
      </c>
      <c r="E18" s="161">
        <v>2</v>
      </c>
      <c r="F18" s="161">
        <f>10.3</f>
        <v>10.3</v>
      </c>
      <c r="G18" s="161"/>
      <c r="H18" s="161">
        <v>2.6</v>
      </c>
      <c r="I18" s="161">
        <f t="shared" ref="I18:I24" si="1">E18*F18*H18</f>
        <v>53.56</v>
      </c>
      <c r="J18" s="161"/>
      <c r="M18">
        <f>0.5+0.15+0.12+1.28</f>
        <v>2.0499999999999998</v>
      </c>
    </row>
    <row r="19" spans="1:13" ht="16.5">
      <c r="A19" s="161"/>
      <c r="B19" s="162"/>
      <c r="C19" s="163" t="s">
        <v>17</v>
      </c>
      <c r="D19" s="163" t="s">
        <v>15</v>
      </c>
      <c r="E19" s="161">
        <v>2</v>
      </c>
      <c r="F19" s="161">
        <f>1.18</f>
        <v>1.18</v>
      </c>
      <c r="G19" s="161"/>
      <c r="H19" s="161">
        <v>2.6</v>
      </c>
      <c r="I19" s="161">
        <f t="shared" si="1"/>
        <v>6.1360000000000001</v>
      </c>
      <c r="J19" s="161"/>
    </row>
    <row r="20" spans="1:13" ht="16.5">
      <c r="A20" s="161"/>
      <c r="B20" s="162"/>
      <c r="C20" s="163" t="s">
        <v>18</v>
      </c>
      <c r="D20" s="163" t="s">
        <v>15</v>
      </c>
      <c r="E20" s="161">
        <v>1</v>
      </c>
      <c r="F20" s="161">
        <v>7.89</v>
      </c>
      <c r="G20" s="161"/>
      <c r="H20" s="161">
        <v>2.6</v>
      </c>
      <c r="I20" s="161">
        <f t="shared" si="1"/>
        <v>20.513999999999999</v>
      </c>
      <c r="J20" s="161"/>
    </row>
    <row r="21" spans="1:13" ht="16.5">
      <c r="A21" s="161"/>
      <c r="B21" s="162"/>
      <c r="C21" s="163" t="s">
        <v>19</v>
      </c>
      <c r="D21" s="163" t="s">
        <v>15</v>
      </c>
      <c r="E21" s="161">
        <v>2</v>
      </c>
      <c r="F21" s="161">
        <v>7.5</v>
      </c>
      <c r="G21" s="161"/>
      <c r="H21" s="161">
        <v>2.6</v>
      </c>
      <c r="I21" s="161">
        <f t="shared" si="1"/>
        <v>39</v>
      </c>
      <c r="J21" s="161"/>
    </row>
    <row r="22" spans="1:13" ht="16.5">
      <c r="A22" s="161"/>
      <c r="B22" s="162"/>
      <c r="C22" s="163" t="s">
        <v>20</v>
      </c>
      <c r="D22" s="163" t="s">
        <v>15</v>
      </c>
      <c r="E22" s="161">
        <v>2</v>
      </c>
      <c r="F22" s="161">
        <v>8.24</v>
      </c>
      <c r="G22" s="161"/>
      <c r="H22" s="161">
        <v>2.6</v>
      </c>
      <c r="I22" s="161">
        <f t="shared" si="1"/>
        <v>42.848000000000006</v>
      </c>
      <c r="J22" s="161"/>
    </row>
    <row r="23" spans="1:13" ht="16.5">
      <c r="A23" s="161"/>
      <c r="B23" s="162"/>
      <c r="C23" s="163" t="s">
        <v>20</v>
      </c>
      <c r="D23" s="163" t="s">
        <v>15</v>
      </c>
      <c r="E23" s="161">
        <v>2</v>
      </c>
      <c r="F23" s="161">
        <v>3.78</v>
      </c>
      <c r="G23" s="161"/>
      <c r="H23" s="161">
        <v>2.6</v>
      </c>
      <c r="I23" s="161">
        <f t="shared" si="1"/>
        <v>19.655999999999999</v>
      </c>
      <c r="J23" s="161"/>
    </row>
    <row r="24" spans="1:13" ht="16.5">
      <c r="A24" s="161"/>
      <c r="B24" s="162"/>
      <c r="C24" s="163" t="s">
        <v>21</v>
      </c>
      <c r="D24" s="163" t="s">
        <v>15</v>
      </c>
      <c r="E24" s="161">
        <v>1</v>
      </c>
      <c r="F24" s="161">
        <v>101</v>
      </c>
      <c r="G24" s="161"/>
      <c r="H24">
        <f>0.5+0.15+0.12+1.28+0.5</f>
        <v>2.5499999999999998</v>
      </c>
      <c r="I24" s="161">
        <f t="shared" si="1"/>
        <v>257.54999999999995</v>
      </c>
      <c r="J24" s="161"/>
    </row>
    <row r="25" spans="1:13">
      <c r="A25" s="171" t="s">
        <v>7</v>
      </c>
      <c r="B25" s="171"/>
      <c r="C25" s="171"/>
      <c r="D25" s="171"/>
      <c r="E25" s="171"/>
      <c r="F25" s="171"/>
      <c r="G25" s="171"/>
      <c r="H25" s="171"/>
      <c r="I25" s="169">
        <f>SUM(I17:I24)</f>
        <v>506.57799999999997</v>
      </c>
      <c r="J25" s="170"/>
    </row>
    <row r="26" spans="1:13">
      <c r="A26" s="157">
        <v>2</v>
      </c>
      <c r="B26" s="158" t="s">
        <v>23</v>
      </c>
      <c r="C26" s="159"/>
      <c r="D26" s="159"/>
      <c r="E26" s="160"/>
      <c r="F26" s="159"/>
      <c r="G26" s="159"/>
      <c r="H26" s="159"/>
      <c r="I26" s="167"/>
      <c r="J26" s="168"/>
    </row>
    <row r="27" spans="1:13" ht="16.5">
      <c r="A27" s="161"/>
      <c r="B27" s="162" t="s">
        <v>24</v>
      </c>
      <c r="C27" s="163" t="s">
        <v>25</v>
      </c>
      <c r="D27" s="163" t="s">
        <v>15</v>
      </c>
      <c r="E27" s="161">
        <v>1</v>
      </c>
      <c r="F27" s="161">
        <f>4.39+3.38+1</f>
        <v>8.77</v>
      </c>
      <c r="G27" s="161">
        <v>1.25</v>
      </c>
      <c r="H27" s="161"/>
      <c r="I27" s="161">
        <f>E27*F27*G27</f>
        <v>10.962499999999999</v>
      </c>
      <c r="J27" s="161"/>
    </row>
    <row r="28" spans="1:13" ht="16.5">
      <c r="A28" s="161"/>
      <c r="B28" s="162"/>
      <c r="C28" s="163" t="s">
        <v>26</v>
      </c>
      <c r="D28" s="163" t="s">
        <v>15</v>
      </c>
      <c r="E28" s="161">
        <v>1</v>
      </c>
      <c r="F28" s="161">
        <v>4.41</v>
      </c>
      <c r="G28" s="161">
        <v>0.5</v>
      </c>
      <c r="H28" s="161"/>
      <c r="I28" s="161">
        <f t="shared" ref="I28:I37" si="2">E28*F28*G28</f>
        <v>2.2050000000000001</v>
      </c>
      <c r="J28" s="161"/>
    </row>
    <row r="29" spans="1:13" ht="16.5">
      <c r="A29" s="161"/>
      <c r="B29" s="162"/>
      <c r="C29" s="163" t="s">
        <v>27</v>
      </c>
      <c r="D29" s="163" t="s">
        <v>15</v>
      </c>
      <c r="E29" s="161">
        <v>1</v>
      </c>
      <c r="F29" s="161">
        <v>3</v>
      </c>
      <c r="G29" s="161">
        <v>0.5</v>
      </c>
      <c r="H29" s="161"/>
      <c r="I29" s="161">
        <f t="shared" si="2"/>
        <v>1.5</v>
      </c>
      <c r="J29" s="161"/>
    </row>
    <row r="30" spans="1:13" ht="16.5">
      <c r="A30" s="161"/>
      <c r="B30" s="162"/>
      <c r="C30" s="163" t="s">
        <v>28</v>
      </c>
      <c r="D30" s="163" t="s">
        <v>15</v>
      </c>
      <c r="E30" s="161">
        <v>1</v>
      </c>
      <c r="F30" s="161">
        <f>3.21*2</f>
        <v>6.42</v>
      </c>
      <c r="G30" s="161">
        <v>2</v>
      </c>
      <c r="H30" s="161"/>
      <c r="I30" s="161">
        <f t="shared" si="2"/>
        <v>12.84</v>
      </c>
      <c r="J30" s="161"/>
    </row>
    <row r="31" spans="1:13" ht="16.5">
      <c r="A31" s="161"/>
      <c r="B31" s="162"/>
      <c r="C31" s="163" t="s">
        <v>29</v>
      </c>
      <c r="D31" s="163" t="s">
        <v>15</v>
      </c>
      <c r="E31" s="161">
        <v>1</v>
      </c>
      <c r="F31" s="161">
        <f>3.2+3.45</f>
        <v>6.65</v>
      </c>
      <c r="G31" s="161">
        <v>2.5</v>
      </c>
      <c r="H31" s="161"/>
      <c r="I31" s="161">
        <f t="shared" si="2"/>
        <v>16.625</v>
      </c>
      <c r="J31" s="161"/>
    </row>
    <row r="32" spans="1:13" ht="16.5">
      <c r="A32" s="161"/>
      <c r="B32" s="162"/>
      <c r="C32" s="163" t="s">
        <v>30</v>
      </c>
      <c r="D32" s="163" t="s">
        <v>15</v>
      </c>
      <c r="E32" s="161">
        <v>1</v>
      </c>
      <c r="F32" s="161">
        <v>3</v>
      </c>
      <c r="G32" s="161">
        <v>0.5</v>
      </c>
      <c r="H32" s="161"/>
      <c r="I32" s="161">
        <f t="shared" si="2"/>
        <v>1.5</v>
      </c>
      <c r="J32" s="161"/>
    </row>
    <row r="33" spans="1:10" ht="16.5">
      <c r="A33" s="161"/>
      <c r="B33" s="162"/>
      <c r="C33" s="163" t="s">
        <v>31</v>
      </c>
      <c r="D33" s="163" t="s">
        <v>15</v>
      </c>
      <c r="E33" s="161">
        <v>1</v>
      </c>
      <c r="F33" s="161">
        <v>0.5</v>
      </c>
      <c r="G33" s="161">
        <v>0.5</v>
      </c>
      <c r="H33" s="161"/>
      <c r="I33" s="161">
        <f t="shared" si="2"/>
        <v>0.25</v>
      </c>
      <c r="J33" s="161"/>
    </row>
    <row r="34" spans="1:10" ht="16.5">
      <c r="A34" s="161"/>
      <c r="B34" s="162"/>
      <c r="C34" s="163" t="s">
        <v>32</v>
      </c>
      <c r="D34" s="163" t="s">
        <v>15</v>
      </c>
      <c r="E34" s="161">
        <v>1</v>
      </c>
      <c r="F34" s="161">
        <v>1</v>
      </c>
      <c r="G34" s="161">
        <v>2.5</v>
      </c>
      <c r="H34" s="161"/>
      <c r="I34" s="161">
        <f t="shared" si="2"/>
        <v>2.5</v>
      </c>
      <c r="J34" s="161"/>
    </row>
    <row r="35" spans="1:10" ht="16.5">
      <c r="A35" s="161"/>
      <c r="B35" s="162"/>
      <c r="C35" s="163" t="s">
        <v>33</v>
      </c>
      <c r="D35" s="163" t="s">
        <v>15</v>
      </c>
      <c r="E35" s="161">
        <v>1</v>
      </c>
      <c r="F35" s="161">
        <v>2</v>
      </c>
      <c r="G35" s="161">
        <v>0.5</v>
      </c>
      <c r="H35" s="161"/>
      <c r="I35" s="161">
        <f t="shared" si="2"/>
        <v>1</v>
      </c>
      <c r="J35" s="161"/>
    </row>
    <row r="36" spans="1:10" ht="16.5">
      <c r="A36" s="161"/>
      <c r="B36" s="162"/>
      <c r="C36" s="163" t="s">
        <v>34</v>
      </c>
      <c r="D36" s="163" t="s">
        <v>15</v>
      </c>
      <c r="E36" s="161">
        <v>1</v>
      </c>
      <c r="F36" s="161">
        <f>2+1.5+2+4</f>
        <v>9.5</v>
      </c>
      <c r="G36" s="161">
        <v>2.5</v>
      </c>
      <c r="H36" s="161"/>
      <c r="I36" s="161">
        <f t="shared" si="2"/>
        <v>23.75</v>
      </c>
      <c r="J36" s="161"/>
    </row>
    <row r="37" spans="1:10" ht="16.5">
      <c r="A37" s="161"/>
      <c r="B37" s="162"/>
      <c r="C37" s="163" t="s">
        <v>35</v>
      </c>
      <c r="D37" s="163" t="s">
        <v>15</v>
      </c>
      <c r="E37" s="161">
        <v>1</v>
      </c>
      <c r="F37" s="161">
        <v>5.16</v>
      </c>
      <c r="G37" s="161">
        <v>1.2</v>
      </c>
      <c r="H37" s="161"/>
      <c r="I37" s="161">
        <f t="shared" si="2"/>
        <v>6.1920000000000002</v>
      </c>
      <c r="J37" s="161"/>
    </row>
    <row r="38" spans="1:10">
      <c r="A38" s="171" t="s">
        <v>7</v>
      </c>
      <c r="B38" s="171"/>
      <c r="C38" s="171"/>
      <c r="D38" s="171"/>
      <c r="E38" s="171"/>
      <c r="F38" s="171"/>
      <c r="G38" s="171"/>
      <c r="H38" s="171"/>
      <c r="I38" s="169">
        <f>SUM(I27:I37)</f>
        <v>79.3245</v>
      </c>
      <c r="J38" s="170"/>
    </row>
    <row r="39" spans="1:10" ht="16.5">
      <c r="A39" s="161"/>
      <c r="B39" s="162" t="s">
        <v>36</v>
      </c>
      <c r="C39" s="163" t="s">
        <v>26</v>
      </c>
      <c r="D39" s="163" t="s">
        <v>15</v>
      </c>
      <c r="E39" s="161">
        <v>1</v>
      </c>
      <c r="F39" s="161">
        <v>2</v>
      </c>
      <c r="G39" s="161">
        <v>1</v>
      </c>
      <c r="H39" s="161"/>
      <c r="I39" s="161">
        <f t="shared" ref="I39:I51" si="3">E39*F39*G39</f>
        <v>2</v>
      </c>
      <c r="J39" s="161"/>
    </row>
    <row r="40" spans="1:10" ht="16.5">
      <c r="A40" s="161"/>
      <c r="B40" s="162"/>
      <c r="C40" s="163" t="s">
        <v>27</v>
      </c>
      <c r="D40" s="163" t="s">
        <v>15</v>
      </c>
      <c r="E40" s="161">
        <v>1</v>
      </c>
      <c r="F40" s="161">
        <v>4.4000000000000004</v>
      </c>
      <c r="G40" s="161">
        <v>3</v>
      </c>
      <c r="H40" s="161"/>
      <c r="I40" s="161">
        <f t="shared" si="3"/>
        <v>13.200000000000001</v>
      </c>
      <c r="J40" s="161"/>
    </row>
    <row r="41" spans="1:10" ht="16.5">
      <c r="A41" s="161"/>
      <c r="B41" s="162"/>
      <c r="C41" s="163" t="s">
        <v>28</v>
      </c>
      <c r="D41" s="163" t="s">
        <v>15</v>
      </c>
      <c r="E41" s="161">
        <v>1</v>
      </c>
      <c r="F41" s="161">
        <v>3</v>
      </c>
      <c r="G41" s="161">
        <v>3</v>
      </c>
      <c r="H41" s="161"/>
      <c r="I41" s="161">
        <f t="shared" si="3"/>
        <v>9</v>
      </c>
      <c r="J41" s="161"/>
    </row>
    <row r="42" spans="1:10" ht="16.5">
      <c r="A42" s="161"/>
      <c r="B42" s="162"/>
      <c r="C42" s="163" t="s">
        <v>29</v>
      </c>
      <c r="D42" s="163" t="s">
        <v>15</v>
      </c>
      <c r="E42" s="161">
        <v>1</v>
      </c>
      <c r="F42" s="161">
        <v>3</v>
      </c>
      <c r="G42" s="161">
        <v>2</v>
      </c>
      <c r="H42" s="161"/>
      <c r="I42" s="161">
        <f t="shared" si="3"/>
        <v>6</v>
      </c>
      <c r="J42" s="161"/>
    </row>
    <row r="43" spans="1:10" ht="16.5">
      <c r="A43" s="161"/>
      <c r="B43" s="162"/>
      <c r="C43" s="163" t="s">
        <v>30</v>
      </c>
      <c r="D43" s="163" t="s">
        <v>15</v>
      </c>
      <c r="E43" s="161">
        <v>1</v>
      </c>
      <c r="F43" s="161">
        <v>1</v>
      </c>
      <c r="G43" s="161">
        <v>1</v>
      </c>
      <c r="H43" s="161"/>
      <c r="I43" s="161">
        <f t="shared" si="3"/>
        <v>1</v>
      </c>
      <c r="J43" s="161"/>
    </row>
    <row r="44" spans="1:10" ht="16.5">
      <c r="A44" s="161"/>
      <c r="B44" s="162"/>
      <c r="C44" s="163" t="s">
        <v>37</v>
      </c>
      <c r="D44" s="163" t="s">
        <v>15</v>
      </c>
      <c r="E44" s="161">
        <v>1</v>
      </c>
      <c r="F44" s="161">
        <v>3</v>
      </c>
      <c r="G44" s="161">
        <v>2</v>
      </c>
      <c r="H44" s="161"/>
      <c r="I44" s="161">
        <f t="shared" si="3"/>
        <v>6</v>
      </c>
      <c r="J44" s="161"/>
    </row>
    <row r="45" spans="1:10" ht="16.5">
      <c r="A45" s="161"/>
      <c r="B45" s="162"/>
      <c r="C45" s="163" t="s">
        <v>38</v>
      </c>
      <c r="D45" s="163" t="s">
        <v>15</v>
      </c>
      <c r="E45" s="161">
        <v>1</v>
      </c>
      <c r="F45" s="161">
        <v>2</v>
      </c>
      <c r="G45" s="161">
        <v>2.5</v>
      </c>
      <c r="H45" s="161"/>
      <c r="I45" s="161">
        <f t="shared" ref="I45" si="4">E45*F45*G45</f>
        <v>5</v>
      </c>
      <c r="J45" s="161"/>
    </row>
    <row r="46" spans="1:10" ht="16.5">
      <c r="A46" s="161"/>
      <c r="B46" s="162"/>
      <c r="C46" s="163" t="s">
        <v>31</v>
      </c>
      <c r="D46" s="163" t="s">
        <v>15</v>
      </c>
      <c r="E46" s="161">
        <v>1</v>
      </c>
      <c r="F46" s="161">
        <v>1.5</v>
      </c>
      <c r="G46" s="161">
        <v>3.5</v>
      </c>
      <c r="H46" s="161"/>
      <c r="I46" s="161">
        <f t="shared" si="3"/>
        <v>5.25</v>
      </c>
      <c r="J46" s="161"/>
    </row>
    <row r="47" spans="1:10" ht="16.5">
      <c r="A47" s="161"/>
      <c r="B47" s="162"/>
      <c r="C47" s="163" t="s">
        <v>32</v>
      </c>
      <c r="D47" s="163" t="s">
        <v>15</v>
      </c>
      <c r="E47" s="161">
        <v>1</v>
      </c>
      <c r="F47" s="161">
        <v>2</v>
      </c>
      <c r="G47" s="161">
        <v>5</v>
      </c>
      <c r="H47" s="161"/>
      <c r="I47" s="161">
        <f t="shared" si="3"/>
        <v>10</v>
      </c>
      <c r="J47" s="161"/>
    </row>
    <row r="48" spans="1:10" ht="16.5">
      <c r="A48" s="161"/>
      <c r="B48" s="162"/>
      <c r="C48" s="163" t="s">
        <v>33</v>
      </c>
      <c r="D48" s="163" t="s">
        <v>15</v>
      </c>
      <c r="E48" s="161">
        <v>1</v>
      </c>
      <c r="F48" s="161">
        <v>4</v>
      </c>
      <c r="G48" s="161">
        <v>2</v>
      </c>
      <c r="H48" s="161"/>
      <c r="I48" s="161">
        <f t="shared" si="3"/>
        <v>8</v>
      </c>
      <c r="J48" s="161"/>
    </row>
    <row r="49" spans="1:10" ht="16.5">
      <c r="A49" s="161"/>
      <c r="B49" s="162"/>
      <c r="C49" s="163" t="s">
        <v>34</v>
      </c>
      <c r="D49" s="163" t="s">
        <v>15</v>
      </c>
      <c r="E49" s="161">
        <v>1</v>
      </c>
      <c r="F49" s="161">
        <v>2</v>
      </c>
      <c r="G49" s="161">
        <v>2.5</v>
      </c>
      <c r="H49" s="161"/>
      <c r="I49" s="161">
        <f t="shared" si="3"/>
        <v>5</v>
      </c>
      <c r="J49" s="161"/>
    </row>
    <row r="50" spans="1:10" ht="16.5">
      <c r="A50" s="161"/>
      <c r="B50" s="162"/>
      <c r="C50" s="163" t="s">
        <v>35</v>
      </c>
      <c r="D50" s="163" t="s">
        <v>15</v>
      </c>
      <c r="E50" s="161">
        <v>1</v>
      </c>
      <c r="F50" s="161">
        <v>1</v>
      </c>
      <c r="G50" s="161">
        <v>1</v>
      </c>
      <c r="H50" s="161"/>
      <c r="I50" s="161">
        <f t="shared" si="3"/>
        <v>1</v>
      </c>
      <c r="J50" s="161"/>
    </row>
    <row r="51" spans="1:10" ht="16.5">
      <c r="A51" s="161"/>
      <c r="B51" s="162"/>
      <c r="C51" s="163" t="s">
        <v>39</v>
      </c>
      <c r="D51" s="163" t="s">
        <v>15</v>
      </c>
      <c r="E51" s="161">
        <v>1</v>
      </c>
      <c r="F51" s="161">
        <v>3</v>
      </c>
      <c r="G51" s="161">
        <v>1.5</v>
      </c>
      <c r="H51" s="161"/>
      <c r="I51" s="161">
        <f t="shared" si="3"/>
        <v>4.5</v>
      </c>
      <c r="J51" s="161"/>
    </row>
    <row r="52" spans="1:10">
      <c r="A52" s="171" t="s">
        <v>7</v>
      </c>
      <c r="B52" s="171"/>
      <c r="C52" s="171"/>
      <c r="D52" s="171"/>
      <c r="E52" s="171"/>
      <c r="F52" s="171"/>
      <c r="G52" s="171"/>
      <c r="H52" s="171"/>
      <c r="I52" s="169">
        <f>SUM(I39:I51)</f>
        <v>75.95</v>
      </c>
      <c r="J52" s="170"/>
    </row>
    <row r="53" spans="1:10">
      <c r="A53" s="157">
        <v>3</v>
      </c>
      <c r="B53" s="158" t="s">
        <v>40</v>
      </c>
      <c r="C53" s="159"/>
      <c r="D53" s="159"/>
      <c r="E53" s="160"/>
      <c r="F53" s="159"/>
      <c r="G53" s="159"/>
      <c r="H53" s="159"/>
      <c r="I53" s="167"/>
      <c r="J53" s="168"/>
    </row>
    <row r="54" spans="1:10" ht="16.5">
      <c r="A54" s="161"/>
      <c r="B54" s="162" t="s">
        <v>41</v>
      </c>
      <c r="C54" s="163" t="s">
        <v>33</v>
      </c>
      <c r="D54" s="163" t="s">
        <v>15</v>
      </c>
      <c r="E54" s="161">
        <v>1</v>
      </c>
      <c r="F54" s="161">
        <f>3.91*2+4.77</f>
        <v>12.59</v>
      </c>
      <c r="G54" s="161">
        <v>2.5</v>
      </c>
      <c r="H54" s="161"/>
      <c r="I54" s="161">
        <f>E54*F54*G54</f>
        <v>31.475000000000001</v>
      </c>
      <c r="J54" s="161"/>
    </row>
    <row r="55" spans="1:10" ht="16.5">
      <c r="A55" s="161"/>
      <c r="B55" s="162"/>
      <c r="C55" s="163" t="s">
        <v>34</v>
      </c>
      <c r="D55" s="163" t="s">
        <v>15</v>
      </c>
      <c r="E55" s="161">
        <v>1</v>
      </c>
      <c r="F55" s="161">
        <f>4.05*2+7.08*2</f>
        <v>22.259999999999998</v>
      </c>
      <c r="G55" s="161">
        <v>2.5</v>
      </c>
      <c r="H55" s="161"/>
      <c r="I55" s="161">
        <f t="shared" ref="I55:I63" si="5">E55*F55*G55</f>
        <v>55.649999999999991</v>
      </c>
      <c r="J55" s="161"/>
    </row>
    <row r="56" spans="1:10" ht="16.5">
      <c r="A56" s="161"/>
      <c r="B56" s="162"/>
      <c r="C56" s="163" t="s">
        <v>32</v>
      </c>
      <c r="D56" s="163" t="s">
        <v>15</v>
      </c>
      <c r="E56" s="161">
        <v>1</v>
      </c>
      <c r="F56" s="161">
        <f>9.53*2+1.89</f>
        <v>20.95</v>
      </c>
      <c r="G56" s="161">
        <v>2.5</v>
      </c>
      <c r="H56" s="161"/>
      <c r="I56" s="161">
        <f t="shared" si="5"/>
        <v>52.375</v>
      </c>
      <c r="J56" s="161"/>
    </row>
    <row r="57" spans="1:10" ht="16.5">
      <c r="A57" s="161"/>
      <c r="B57" s="162"/>
      <c r="C57" s="163" t="s">
        <v>31</v>
      </c>
      <c r="D57" s="163" t="s">
        <v>15</v>
      </c>
      <c r="E57" s="161">
        <v>1</v>
      </c>
      <c r="F57" s="161">
        <f>3.45*2+3.37*2</f>
        <v>13.64</v>
      </c>
      <c r="G57" s="161">
        <v>2.5</v>
      </c>
      <c r="H57" s="161"/>
      <c r="I57" s="161">
        <f t="shared" si="5"/>
        <v>34.1</v>
      </c>
      <c r="J57" s="161"/>
    </row>
    <row r="58" spans="1:10" ht="16.5">
      <c r="A58" s="161"/>
      <c r="B58" s="162"/>
      <c r="C58" s="163" t="s">
        <v>29</v>
      </c>
      <c r="D58" s="163" t="s">
        <v>15</v>
      </c>
      <c r="E58" s="161">
        <v>1</v>
      </c>
      <c r="F58" s="161">
        <f>3.5*2+4*2</f>
        <v>15</v>
      </c>
      <c r="G58" s="161">
        <v>2.5</v>
      </c>
      <c r="H58" s="161"/>
      <c r="I58" s="161">
        <f t="shared" si="5"/>
        <v>37.5</v>
      </c>
      <c r="J58" s="161"/>
    </row>
    <row r="59" spans="1:10" ht="16.5">
      <c r="A59" s="161"/>
      <c r="B59" s="162"/>
      <c r="C59" s="163" t="s">
        <v>30</v>
      </c>
      <c r="D59" s="163" t="s">
        <v>15</v>
      </c>
      <c r="E59" s="161">
        <v>1</v>
      </c>
      <c r="F59" s="161">
        <f>5.45*2+6.66*2</f>
        <v>24.22</v>
      </c>
      <c r="G59" s="161">
        <v>2.5</v>
      </c>
      <c r="H59" s="161"/>
      <c r="I59" s="161">
        <f t="shared" si="5"/>
        <v>60.55</v>
      </c>
      <c r="J59" s="161"/>
    </row>
    <row r="60" spans="1:10" ht="16.5">
      <c r="A60" s="161"/>
      <c r="B60" s="162"/>
      <c r="C60" s="163" t="s">
        <v>28</v>
      </c>
      <c r="D60" s="163" t="s">
        <v>15</v>
      </c>
      <c r="E60" s="161">
        <v>1</v>
      </c>
      <c r="F60" s="161">
        <f>3.5*2+3.21*2</f>
        <v>13.42</v>
      </c>
      <c r="G60" s="161">
        <v>2.5</v>
      </c>
      <c r="H60" s="161"/>
      <c r="I60" s="161">
        <f t="shared" si="5"/>
        <v>33.549999999999997</v>
      </c>
      <c r="J60" s="161"/>
    </row>
    <row r="61" spans="1:10" ht="16.5">
      <c r="A61" s="161"/>
      <c r="B61" s="162"/>
      <c r="C61" s="163" t="s">
        <v>27</v>
      </c>
      <c r="D61" s="163" t="s">
        <v>15</v>
      </c>
      <c r="E61" s="161">
        <v>1</v>
      </c>
      <c r="F61" s="161">
        <f>4.5*2+3*2</f>
        <v>15</v>
      </c>
      <c r="G61" s="161">
        <v>2.5</v>
      </c>
      <c r="H61" s="161"/>
      <c r="I61" s="161">
        <f t="shared" si="5"/>
        <v>37.5</v>
      </c>
      <c r="J61" s="161"/>
    </row>
    <row r="62" spans="1:10" ht="16.5">
      <c r="A62" s="161"/>
      <c r="B62" s="162"/>
      <c r="C62" s="163" t="s">
        <v>26</v>
      </c>
      <c r="D62" s="163" t="s">
        <v>15</v>
      </c>
      <c r="E62" s="161">
        <v>1</v>
      </c>
      <c r="F62" s="161">
        <f>4.5*2+4.1*2</f>
        <v>17.2</v>
      </c>
      <c r="G62" s="161">
        <v>2.5</v>
      </c>
      <c r="H62" s="161"/>
      <c r="I62" s="161">
        <f t="shared" si="5"/>
        <v>43</v>
      </c>
      <c r="J62" s="161"/>
    </row>
    <row r="63" spans="1:10" ht="16.5">
      <c r="A63" s="161"/>
      <c r="B63" s="162"/>
      <c r="C63" s="163" t="s">
        <v>25</v>
      </c>
      <c r="D63" s="163" t="s">
        <v>15</v>
      </c>
      <c r="E63" s="161">
        <v>1</v>
      </c>
      <c r="F63" s="161">
        <f>4.5*2+3.5*2</f>
        <v>16</v>
      </c>
      <c r="G63" s="161">
        <v>2.5</v>
      </c>
      <c r="H63" s="161"/>
      <c r="I63" s="161">
        <f t="shared" si="5"/>
        <v>40</v>
      </c>
      <c r="J63" s="161"/>
    </row>
    <row r="64" spans="1:10">
      <c r="A64" s="171" t="s">
        <v>7</v>
      </c>
      <c r="B64" s="171"/>
      <c r="C64" s="171"/>
      <c r="D64" s="171"/>
      <c r="E64" s="171"/>
      <c r="F64" s="171"/>
      <c r="G64" s="171"/>
      <c r="H64" s="171"/>
      <c r="I64" s="169">
        <f>SUM(I54:I63)</f>
        <v>425.7</v>
      </c>
      <c r="J64" s="170"/>
    </row>
    <row r="65" spans="1:10" ht="16.5">
      <c r="A65" s="161"/>
      <c r="B65" s="162" t="s">
        <v>42</v>
      </c>
      <c r="C65" s="163" t="s">
        <v>33</v>
      </c>
      <c r="D65" s="163" t="s">
        <v>15</v>
      </c>
      <c r="E65" s="161">
        <v>1</v>
      </c>
      <c r="F65" s="161">
        <v>3.77</v>
      </c>
      <c r="G65" s="161">
        <v>4.91</v>
      </c>
      <c r="H65" s="161"/>
      <c r="I65" s="161">
        <f t="shared" ref="I65:I79" si="6">E65*F65*G65</f>
        <v>18.5107</v>
      </c>
      <c r="J65" s="161"/>
    </row>
    <row r="66" spans="1:10" ht="16.5">
      <c r="A66" s="161"/>
      <c r="B66" s="162"/>
      <c r="C66" s="163" t="s">
        <v>34</v>
      </c>
      <c r="D66" s="163" t="s">
        <v>15</v>
      </c>
      <c r="E66" s="161">
        <v>1</v>
      </c>
      <c r="F66" s="161">
        <v>4.05</v>
      </c>
      <c r="G66" s="161">
        <v>7.08</v>
      </c>
      <c r="H66" s="161"/>
      <c r="I66" s="161">
        <f t="shared" si="6"/>
        <v>28.673999999999999</v>
      </c>
      <c r="J66" s="161"/>
    </row>
    <row r="67" spans="1:10" ht="16.5">
      <c r="A67" s="161"/>
      <c r="B67" s="162"/>
      <c r="C67" s="163" t="s">
        <v>39</v>
      </c>
      <c r="D67" s="163" t="s">
        <v>15</v>
      </c>
      <c r="E67" s="161">
        <v>1</v>
      </c>
      <c r="F67" s="161">
        <v>3</v>
      </c>
      <c r="G67" s="161">
        <v>1.5</v>
      </c>
      <c r="H67" s="161"/>
      <c r="I67" s="161">
        <f t="shared" si="6"/>
        <v>4.5</v>
      </c>
      <c r="J67" s="161"/>
    </row>
    <row r="68" spans="1:10" ht="16.5">
      <c r="A68" s="161"/>
      <c r="B68" s="162"/>
      <c r="C68" s="163" t="s">
        <v>35</v>
      </c>
      <c r="D68" s="163" t="s">
        <v>15</v>
      </c>
      <c r="E68" s="161">
        <v>1</v>
      </c>
      <c r="F68" s="161">
        <v>5.16</v>
      </c>
      <c r="G68" s="161">
        <v>3</v>
      </c>
      <c r="H68" s="161"/>
      <c r="I68" s="161">
        <f t="shared" si="6"/>
        <v>15.48</v>
      </c>
      <c r="J68" s="161"/>
    </row>
    <row r="69" spans="1:10" ht="16.5">
      <c r="A69" s="161"/>
      <c r="B69" s="162"/>
      <c r="C69" s="163" t="s">
        <v>32</v>
      </c>
      <c r="D69" s="163" t="s">
        <v>15</v>
      </c>
      <c r="E69" s="161">
        <v>1</v>
      </c>
      <c r="F69" s="161">
        <v>9.5299999999999994</v>
      </c>
      <c r="G69" s="161">
        <v>1.9</v>
      </c>
      <c r="H69" s="161"/>
      <c r="I69" s="161">
        <f t="shared" si="6"/>
        <v>18.106999999999999</v>
      </c>
      <c r="J69" s="161"/>
    </row>
    <row r="70" spans="1:10" ht="16.5">
      <c r="A70" s="161"/>
      <c r="B70" s="162"/>
      <c r="C70" s="163" t="s">
        <v>43</v>
      </c>
      <c r="D70" s="163" t="s">
        <v>15</v>
      </c>
      <c r="E70" s="161">
        <v>1</v>
      </c>
      <c r="F70" s="161">
        <v>3.45</v>
      </c>
      <c r="G70" s="161">
        <v>3.37</v>
      </c>
      <c r="H70" s="161"/>
      <c r="I70" s="161">
        <f t="shared" si="6"/>
        <v>11.626500000000002</v>
      </c>
      <c r="J70" s="161"/>
    </row>
    <row r="71" spans="1:10" ht="16.5">
      <c r="A71" s="161"/>
      <c r="B71" s="162"/>
      <c r="C71" s="163" t="s">
        <v>38</v>
      </c>
      <c r="D71" s="163" t="s">
        <v>15</v>
      </c>
      <c r="E71" s="161">
        <v>1</v>
      </c>
      <c r="F71" s="161">
        <v>2.39</v>
      </c>
      <c r="G71" s="161">
        <v>2</v>
      </c>
      <c r="H71" s="161"/>
      <c r="I71" s="161">
        <f t="shared" si="6"/>
        <v>4.78</v>
      </c>
      <c r="J71" s="161"/>
    </row>
    <row r="72" spans="1:10" ht="16.5">
      <c r="A72" s="161"/>
      <c r="B72" s="162"/>
      <c r="C72" s="163" t="s">
        <v>29</v>
      </c>
      <c r="D72" s="163" t="s">
        <v>15</v>
      </c>
      <c r="E72" s="161">
        <v>1</v>
      </c>
      <c r="F72" s="161">
        <v>4.38</v>
      </c>
      <c r="G72" s="161">
        <v>4</v>
      </c>
      <c r="H72" s="161"/>
      <c r="I72" s="161">
        <f t="shared" si="6"/>
        <v>17.52</v>
      </c>
      <c r="J72" s="161"/>
    </row>
    <row r="73" spans="1:10" ht="16.5">
      <c r="A73" s="161"/>
      <c r="B73" s="162"/>
      <c r="C73" s="163" t="s">
        <v>30</v>
      </c>
      <c r="D73" s="163" t="s">
        <v>15</v>
      </c>
      <c r="E73" s="161">
        <v>1</v>
      </c>
      <c r="F73" s="161">
        <v>5.45</v>
      </c>
      <c r="G73" s="161">
        <v>6.66</v>
      </c>
      <c r="H73" s="161"/>
      <c r="I73" s="161">
        <f t="shared" si="6"/>
        <v>36.297000000000004</v>
      </c>
      <c r="J73" s="161"/>
    </row>
    <row r="74" spans="1:10" ht="16.5">
      <c r="A74" s="161"/>
      <c r="B74" s="162"/>
      <c r="C74" s="163" t="s">
        <v>37</v>
      </c>
      <c r="D74" s="163" t="s">
        <v>15</v>
      </c>
      <c r="E74" s="161">
        <v>1</v>
      </c>
      <c r="F74" s="161">
        <v>3</v>
      </c>
      <c r="G74" s="161">
        <v>2</v>
      </c>
      <c r="H74" s="161"/>
      <c r="I74" s="161">
        <f t="shared" si="6"/>
        <v>6</v>
      </c>
      <c r="J74" s="161"/>
    </row>
    <row r="75" spans="1:10" ht="16.5">
      <c r="A75" s="161"/>
      <c r="B75" s="162"/>
      <c r="C75" s="163" t="s">
        <v>28</v>
      </c>
      <c r="D75" s="163" t="s">
        <v>15</v>
      </c>
      <c r="E75" s="161">
        <v>1</v>
      </c>
      <c r="F75" s="161">
        <v>3.21</v>
      </c>
      <c r="G75" s="161">
        <v>3.45</v>
      </c>
      <c r="H75" s="161"/>
      <c r="I75" s="161">
        <f t="shared" si="6"/>
        <v>11.0745</v>
      </c>
      <c r="J75" s="161"/>
    </row>
    <row r="76" spans="1:10" ht="16.5">
      <c r="A76" s="161"/>
      <c r="B76" s="162"/>
      <c r="C76" s="163" t="s">
        <v>27</v>
      </c>
      <c r="D76" s="163" t="s">
        <v>15</v>
      </c>
      <c r="E76" s="161">
        <v>1</v>
      </c>
      <c r="F76" s="161">
        <v>4.5</v>
      </c>
      <c r="G76" s="161">
        <v>3</v>
      </c>
      <c r="H76" s="161"/>
      <c r="I76" s="161">
        <f t="shared" si="6"/>
        <v>13.5</v>
      </c>
      <c r="J76" s="161"/>
    </row>
    <row r="77" spans="1:10" ht="16.5">
      <c r="A77" s="161"/>
      <c r="B77" s="162"/>
      <c r="C77" s="163" t="s">
        <v>26</v>
      </c>
      <c r="D77" s="163" t="s">
        <v>15</v>
      </c>
      <c r="E77" s="161">
        <v>1</v>
      </c>
      <c r="F77" s="161">
        <v>4.5</v>
      </c>
      <c r="G77" s="161">
        <v>4.1100000000000003</v>
      </c>
      <c r="H77" s="161"/>
      <c r="I77" s="161">
        <f t="shared" ref="I77:I78" si="7">E77*F77*G77</f>
        <v>18.495000000000001</v>
      </c>
      <c r="J77" s="161"/>
    </row>
    <row r="78" spans="1:10" ht="16.5">
      <c r="A78" s="161"/>
      <c r="B78" s="162"/>
      <c r="C78" s="163" t="s">
        <v>27</v>
      </c>
      <c r="D78" s="163" t="s">
        <v>15</v>
      </c>
      <c r="E78" s="161">
        <v>1</v>
      </c>
      <c r="F78" s="161">
        <v>4.5</v>
      </c>
      <c r="G78" s="161">
        <v>3.4</v>
      </c>
      <c r="H78" s="161"/>
      <c r="I78" s="161">
        <f t="shared" si="7"/>
        <v>15.299999999999999</v>
      </c>
      <c r="J78" s="161"/>
    </row>
    <row r="79" spans="1:10" ht="16.5">
      <c r="A79" s="161"/>
      <c r="B79" s="162"/>
      <c r="C79" s="163" t="s">
        <v>26</v>
      </c>
      <c r="D79" s="163" t="s">
        <v>15</v>
      </c>
      <c r="E79" s="161">
        <v>1</v>
      </c>
      <c r="F79" s="161">
        <v>2</v>
      </c>
      <c r="G79" s="161">
        <v>1.7</v>
      </c>
      <c r="H79" s="161"/>
      <c r="I79" s="161">
        <f t="shared" si="6"/>
        <v>3.4</v>
      </c>
      <c r="J79" s="161"/>
    </row>
    <row r="80" spans="1:10">
      <c r="A80" s="171" t="s">
        <v>7</v>
      </c>
      <c r="B80" s="171"/>
      <c r="C80" s="171"/>
      <c r="D80" s="171"/>
      <c r="E80" s="171"/>
      <c r="F80" s="171"/>
      <c r="G80" s="171"/>
      <c r="H80" s="171"/>
      <c r="I80" s="169">
        <f>SUM(I65:I79)</f>
        <v>223.26470000000003</v>
      </c>
      <c r="J80" s="170"/>
    </row>
    <row r="81" spans="1:10">
      <c r="A81" s="157">
        <v>3</v>
      </c>
      <c r="B81" s="158" t="s">
        <v>44</v>
      </c>
      <c r="C81" s="159"/>
      <c r="D81" s="159"/>
      <c r="E81" s="160"/>
      <c r="F81" s="159"/>
      <c r="G81" s="159"/>
      <c r="H81" s="159"/>
      <c r="I81" s="167"/>
      <c r="J81" s="168"/>
    </row>
    <row r="82" spans="1:10">
      <c r="A82" s="161"/>
      <c r="B82" s="162"/>
      <c r="C82" s="163" t="s">
        <v>45</v>
      </c>
      <c r="D82" s="163" t="s">
        <v>0</v>
      </c>
      <c r="E82" s="161">
        <v>25</v>
      </c>
      <c r="F82" s="164"/>
      <c r="G82" s="165"/>
      <c r="H82" s="161"/>
      <c r="I82" s="161">
        <f>E82</f>
        <v>25</v>
      </c>
      <c r="J82" s="161"/>
    </row>
    <row r="83" spans="1:10">
      <c r="A83" s="171" t="s">
        <v>7</v>
      </c>
      <c r="B83" s="171"/>
      <c r="C83" s="171"/>
      <c r="D83" s="171"/>
      <c r="E83" s="171"/>
      <c r="F83" s="171"/>
      <c r="G83" s="171"/>
      <c r="H83" s="171"/>
      <c r="I83" s="169">
        <f>SUM(I82)</f>
        <v>25</v>
      </c>
      <c r="J83" s="170"/>
    </row>
    <row r="84" spans="1:10">
      <c r="A84" s="157">
        <v>4</v>
      </c>
      <c r="B84" s="158" t="s">
        <v>46</v>
      </c>
      <c r="C84" s="159"/>
      <c r="D84" s="159"/>
      <c r="E84" s="160"/>
      <c r="F84" s="159"/>
      <c r="G84" s="159"/>
      <c r="H84" s="159"/>
      <c r="I84" s="167"/>
      <c r="J84" s="168"/>
    </row>
    <row r="85" spans="1:10" ht="16.5">
      <c r="A85" s="161"/>
      <c r="B85" s="162" t="s">
        <v>47</v>
      </c>
      <c r="C85" s="163" t="s">
        <v>48</v>
      </c>
      <c r="D85" s="163" t="s">
        <v>15</v>
      </c>
      <c r="E85" s="161">
        <v>8</v>
      </c>
      <c r="F85" s="161">
        <v>1</v>
      </c>
      <c r="G85" s="161">
        <v>2.5</v>
      </c>
      <c r="H85" s="161"/>
      <c r="I85" s="161">
        <f>E85*F85*G85</f>
        <v>20</v>
      </c>
      <c r="J85" s="161"/>
    </row>
    <row r="86" spans="1:10" ht="16.5">
      <c r="A86" s="161"/>
      <c r="B86" s="162"/>
      <c r="C86" s="163" t="s">
        <v>49</v>
      </c>
      <c r="D86" s="163" t="s">
        <v>15</v>
      </c>
      <c r="E86" s="161">
        <v>4</v>
      </c>
      <c r="F86" s="161">
        <v>0.8</v>
      </c>
      <c r="G86" s="161">
        <v>2.5</v>
      </c>
      <c r="H86" s="161"/>
      <c r="I86" s="161">
        <f t="shared" ref="I86:I88" si="8">E86*F86*G86</f>
        <v>8</v>
      </c>
      <c r="J86" s="161"/>
    </row>
    <row r="87" spans="1:10" ht="16.5">
      <c r="A87" s="161"/>
      <c r="B87" s="162"/>
      <c r="C87" s="163" t="s">
        <v>50</v>
      </c>
      <c r="D87" s="163" t="s">
        <v>15</v>
      </c>
      <c r="E87" s="161">
        <v>1</v>
      </c>
      <c r="F87" s="161">
        <v>1.97</v>
      </c>
      <c r="G87" s="161">
        <v>2.5</v>
      </c>
      <c r="H87" s="161"/>
      <c r="I87" s="161">
        <f t="shared" si="8"/>
        <v>4.9249999999999998</v>
      </c>
      <c r="J87" s="161"/>
    </row>
    <row r="88" spans="1:10" ht="16.5">
      <c r="A88" s="161"/>
      <c r="B88" s="162"/>
      <c r="C88" s="163" t="s">
        <v>51</v>
      </c>
      <c r="D88" s="163" t="s">
        <v>15</v>
      </c>
      <c r="E88" s="161">
        <v>2</v>
      </c>
      <c r="F88" s="161">
        <v>3.77</v>
      </c>
      <c r="G88" s="161">
        <v>2.5</v>
      </c>
      <c r="H88" s="161"/>
      <c r="I88" s="161">
        <f t="shared" si="8"/>
        <v>18.850000000000001</v>
      </c>
      <c r="J88" s="161"/>
    </row>
    <row r="89" spans="1:10">
      <c r="A89" s="171" t="s">
        <v>7</v>
      </c>
      <c r="B89" s="171"/>
      <c r="C89" s="171"/>
      <c r="D89" s="171"/>
      <c r="E89" s="171"/>
      <c r="F89" s="171"/>
      <c r="G89" s="171"/>
      <c r="H89" s="171"/>
      <c r="I89" s="169">
        <f>SUM(I85:I88)</f>
        <v>51.774999999999999</v>
      </c>
      <c r="J89" s="170"/>
    </row>
    <row r="90" spans="1:10">
      <c r="A90" s="157">
        <v>5</v>
      </c>
      <c r="B90" s="158" t="s">
        <v>52</v>
      </c>
      <c r="C90" s="159"/>
      <c r="D90" s="159"/>
      <c r="E90" s="160"/>
      <c r="F90" s="159"/>
      <c r="G90" s="159"/>
      <c r="H90" s="159"/>
      <c r="I90" s="167"/>
      <c r="J90" s="168"/>
    </row>
    <row r="91" spans="1:10" ht="16.5">
      <c r="A91" s="161"/>
      <c r="B91" s="162" t="s">
        <v>53</v>
      </c>
      <c r="C91" s="163" t="s">
        <v>33</v>
      </c>
      <c r="D91" s="163" t="s">
        <v>15</v>
      </c>
      <c r="E91" s="161">
        <v>1</v>
      </c>
      <c r="F91" s="161">
        <v>3.77</v>
      </c>
      <c r="G91" s="161">
        <v>4.91</v>
      </c>
      <c r="H91" s="161"/>
      <c r="I91" s="161">
        <f>E91*F91*G91</f>
        <v>18.5107</v>
      </c>
      <c r="J91" s="161"/>
    </row>
    <row r="92" spans="1:10" ht="16.5">
      <c r="A92" s="161"/>
      <c r="B92" s="162"/>
      <c r="C92" s="163" t="s">
        <v>34</v>
      </c>
      <c r="D92" s="163" t="s">
        <v>15</v>
      </c>
      <c r="E92" s="161">
        <v>1</v>
      </c>
      <c r="F92" s="161">
        <v>4.05</v>
      </c>
      <c r="G92" s="161">
        <v>7.08</v>
      </c>
      <c r="H92" s="161"/>
      <c r="I92" s="161">
        <f t="shared" ref="I92:I101" si="9">E92*F92*G92</f>
        <v>28.673999999999999</v>
      </c>
      <c r="J92" s="161"/>
    </row>
    <row r="93" spans="1:10" ht="16.5">
      <c r="A93" s="161"/>
      <c r="B93" s="162"/>
      <c r="C93" s="163" t="s">
        <v>35</v>
      </c>
      <c r="D93" s="163" t="s">
        <v>15</v>
      </c>
      <c r="E93" s="161">
        <v>1</v>
      </c>
      <c r="F93" s="161">
        <v>2.95</v>
      </c>
      <c r="G93" s="161">
        <v>5.16</v>
      </c>
      <c r="H93" s="161"/>
      <c r="I93" s="161">
        <f t="shared" si="9"/>
        <v>15.222000000000001</v>
      </c>
      <c r="J93" s="161"/>
    </row>
    <row r="94" spans="1:10" ht="16.5">
      <c r="A94" s="161"/>
      <c r="B94" s="162"/>
      <c r="C94" s="163" t="s">
        <v>32</v>
      </c>
      <c r="D94" s="163" t="s">
        <v>15</v>
      </c>
      <c r="E94" s="161">
        <v>1</v>
      </c>
      <c r="F94" s="161">
        <v>1.9</v>
      </c>
      <c r="G94" s="161">
        <v>9.5299999999999994</v>
      </c>
      <c r="H94" s="161"/>
      <c r="I94" s="161">
        <f t="shared" si="9"/>
        <v>18.106999999999999</v>
      </c>
      <c r="J94" s="161"/>
    </row>
    <row r="95" spans="1:10" ht="16.5">
      <c r="A95" s="161"/>
      <c r="B95" s="162"/>
      <c r="C95" s="163" t="s">
        <v>31</v>
      </c>
      <c r="D95" s="163" t="s">
        <v>15</v>
      </c>
      <c r="E95" s="161">
        <v>1</v>
      </c>
      <c r="F95" s="161">
        <v>3.37</v>
      </c>
      <c r="G95" s="161">
        <v>3.45</v>
      </c>
      <c r="H95" s="161"/>
      <c r="I95" s="161">
        <f t="shared" si="9"/>
        <v>11.626500000000002</v>
      </c>
      <c r="J95" s="161"/>
    </row>
    <row r="96" spans="1:10" ht="16.5">
      <c r="A96" s="161"/>
      <c r="B96" s="162"/>
      <c r="C96" s="163" t="s">
        <v>29</v>
      </c>
      <c r="D96" s="163" t="s">
        <v>15</v>
      </c>
      <c r="E96" s="161">
        <v>1</v>
      </c>
      <c r="F96" s="161">
        <v>4.38</v>
      </c>
      <c r="G96" s="161">
        <v>3.96</v>
      </c>
      <c r="H96" s="161"/>
      <c r="I96" s="161">
        <f t="shared" si="9"/>
        <v>17.344799999999999</v>
      </c>
      <c r="J96" s="161"/>
    </row>
    <row r="97" spans="1:10" ht="16.5">
      <c r="A97" s="161"/>
      <c r="B97" s="162"/>
      <c r="C97" s="163" t="s">
        <v>30</v>
      </c>
      <c r="D97" s="163" t="s">
        <v>15</v>
      </c>
      <c r="E97" s="161">
        <v>1</v>
      </c>
      <c r="F97" s="161">
        <v>6.66</v>
      </c>
      <c r="G97" s="161">
        <v>5.45</v>
      </c>
      <c r="H97" s="161"/>
      <c r="I97" s="161">
        <f t="shared" si="9"/>
        <v>36.297000000000004</v>
      </c>
      <c r="J97" s="161"/>
    </row>
    <row r="98" spans="1:10" ht="16.5">
      <c r="A98" s="161"/>
      <c r="B98" s="162"/>
      <c r="C98" s="163" t="s">
        <v>28</v>
      </c>
      <c r="D98" s="163" t="s">
        <v>15</v>
      </c>
      <c r="E98" s="161">
        <v>1</v>
      </c>
      <c r="F98" s="161">
        <v>3.21</v>
      </c>
      <c r="G98" s="161">
        <v>3.45</v>
      </c>
      <c r="H98" s="161"/>
      <c r="I98" s="161">
        <f t="shared" si="9"/>
        <v>11.0745</v>
      </c>
      <c r="J98" s="161"/>
    </row>
    <row r="99" spans="1:10" ht="16.5">
      <c r="A99" s="161"/>
      <c r="B99" s="162"/>
      <c r="C99" s="163" t="s">
        <v>27</v>
      </c>
      <c r="D99" s="163" t="s">
        <v>15</v>
      </c>
      <c r="E99" s="161">
        <v>1</v>
      </c>
      <c r="F99" s="161">
        <v>4.4000000000000004</v>
      </c>
      <c r="G99" s="161">
        <v>3</v>
      </c>
      <c r="H99" s="161"/>
      <c r="I99" s="161">
        <f t="shared" si="9"/>
        <v>13.200000000000001</v>
      </c>
      <c r="J99" s="161"/>
    </row>
    <row r="100" spans="1:10" ht="16.5">
      <c r="A100" s="161"/>
      <c r="B100" s="162"/>
      <c r="C100" s="163" t="s">
        <v>26</v>
      </c>
      <c r="D100" s="163" t="s">
        <v>15</v>
      </c>
      <c r="E100" s="161">
        <v>1</v>
      </c>
      <c r="F100" s="161">
        <v>4.4000000000000004</v>
      </c>
      <c r="G100" s="161">
        <v>4.1100000000000003</v>
      </c>
      <c r="H100" s="161"/>
      <c r="I100" s="161">
        <f t="shared" si="9"/>
        <v>18.084000000000003</v>
      </c>
      <c r="J100" s="161"/>
    </row>
    <row r="101" spans="1:10" ht="16.5">
      <c r="A101" s="161"/>
      <c r="B101" s="162"/>
      <c r="C101" s="163" t="s">
        <v>25</v>
      </c>
      <c r="D101" s="163" t="s">
        <v>15</v>
      </c>
      <c r="E101" s="161">
        <v>1</v>
      </c>
      <c r="F101" s="161">
        <v>4.4000000000000004</v>
      </c>
      <c r="G101" s="161">
        <v>3.4</v>
      </c>
      <c r="H101" s="161"/>
      <c r="I101" s="161">
        <f t="shared" si="9"/>
        <v>14.96</v>
      </c>
      <c r="J101" s="161"/>
    </row>
    <row r="102" spans="1:10">
      <c r="A102" s="171" t="s">
        <v>7</v>
      </c>
      <c r="B102" s="171"/>
      <c r="C102" s="171"/>
      <c r="D102" s="171"/>
      <c r="E102" s="171"/>
      <c r="F102" s="171"/>
      <c r="G102" s="171"/>
      <c r="H102" s="171"/>
      <c r="I102" s="169">
        <f>SUM(I91:I101)</f>
        <v>203.10050000000001</v>
      </c>
      <c r="J102" s="170"/>
    </row>
    <row r="103" spans="1:10">
      <c r="A103" s="157">
        <v>6</v>
      </c>
      <c r="B103" s="158" t="s">
        <v>54</v>
      </c>
      <c r="C103" s="159"/>
      <c r="D103" s="159"/>
      <c r="E103" s="160"/>
      <c r="F103" s="159"/>
      <c r="G103" s="159"/>
      <c r="H103" s="159"/>
      <c r="I103" s="167"/>
      <c r="J103" s="168"/>
    </row>
    <row r="104" spans="1:10" ht="16.5">
      <c r="A104" s="161"/>
      <c r="B104" s="162" t="s">
        <v>55</v>
      </c>
      <c r="C104" s="163" t="s">
        <v>55</v>
      </c>
      <c r="D104" s="163" t="s">
        <v>15</v>
      </c>
      <c r="E104" s="161">
        <v>1</v>
      </c>
      <c r="F104" s="164">
        <f>337.6725*0.4</f>
        <v>135.06900000000002</v>
      </c>
      <c r="G104" s="165"/>
      <c r="H104" s="161"/>
      <c r="I104" s="161">
        <f>E104*F104</f>
        <v>135.06900000000002</v>
      </c>
      <c r="J104" s="161"/>
    </row>
    <row r="105" spans="1:10">
      <c r="A105" s="171" t="s">
        <v>7</v>
      </c>
      <c r="B105" s="171"/>
      <c r="C105" s="171"/>
      <c r="D105" s="171"/>
      <c r="E105" s="171"/>
      <c r="F105" s="171"/>
      <c r="G105" s="171"/>
      <c r="H105" s="171"/>
      <c r="I105" s="169">
        <f>SUM(I104)</f>
        <v>135.06900000000002</v>
      </c>
      <c r="J105" s="170"/>
    </row>
    <row r="106" spans="1:10">
      <c r="A106" s="157">
        <v>7</v>
      </c>
      <c r="B106" s="158" t="s">
        <v>56</v>
      </c>
      <c r="C106" s="159"/>
      <c r="D106" s="159"/>
      <c r="E106" s="160"/>
      <c r="F106" s="159"/>
      <c r="G106" s="159"/>
      <c r="H106" s="159"/>
      <c r="I106" s="167"/>
      <c r="J106" s="168"/>
    </row>
    <row r="107" spans="1:10" ht="16.5">
      <c r="A107" s="161"/>
      <c r="B107" s="162" t="s">
        <v>57</v>
      </c>
      <c r="C107" s="163" t="s">
        <v>58</v>
      </c>
      <c r="D107" s="163" t="s">
        <v>15</v>
      </c>
      <c r="E107" s="161">
        <v>1</v>
      </c>
      <c r="F107" s="164">
        <v>3</v>
      </c>
      <c r="G107" s="165">
        <v>1.5</v>
      </c>
      <c r="H107" s="161"/>
      <c r="I107" s="161">
        <f>E107*F107*G107</f>
        <v>4.5</v>
      </c>
      <c r="J107" s="161"/>
    </row>
    <row r="108" spans="1:10" ht="16.5">
      <c r="A108" s="161"/>
      <c r="B108" s="162"/>
      <c r="C108" s="163" t="s">
        <v>59</v>
      </c>
      <c r="D108" s="163" t="s">
        <v>15</v>
      </c>
      <c r="E108" s="161">
        <v>1</v>
      </c>
      <c r="F108" s="164">
        <v>1.65</v>
      </c>
      <c r="G108" s="165">
        <v>1.9</v>
      </c>
      <c r="H108" s="161"/>
      <c r="I108" s="161">
        <f t="shared" ref="I108:I110" si="10">E108*F108*G108</f>
        <v>3.1349999999999998</v>
      </c>
      <c r="J108" s="161"/>
    </row>
    <row r="109" spans="1:10" ht="16.5">
      <c r="A109" s="161"/>
      <c r="B109" s="162"/>
      <c r="C109" s="163" t="s">
        <v>60</v>
      </c>
      <c r="D109" s="163" t="s">
        <v>15</v>
      </c>
      <c r="E109" s="161">
        <v>1</v>
      </c>
      <c r="F109" s="164">
        <v>2.4</v>
      </c>
      <c r="G109" s="165">
        <v>2</v>
      </c>
      <c r="H109" s="161"/>
      <c r="I109" s="161">
        <f t="shared" si="10"/>
        <v>4.8</v>
      </c>
      <c r="J109" s="161"/>
    </row>
    <row r="110" spans="1:10" ht="16.5">
      <c r="A110" s="161"/>
      <c r="B110" s="162"/>
      <c r="C110" s="163" t="s">
        <v>61</v>
      </c>
      <c r="D110" s="163" t="s">
        <v>15</v>
      </c>
      <c r="E110" s="161">
        <v>1</v>
      </c>
      <c r="F110" s="164">
        <v>3.3</v>
      </c>
      <c r="G110" s="165">
        <v>2.1</v>
      </c>
      <c r="H110" s="161"/>
      <c r="I110" s="161">
        <f t="shared" si="10"/>
        <v>6.93</v>
      </c>
      <c r="J110" s="161"/>
    </row>
    <row r="111" spans="1:10">
      <c r="A111" s="171" t="s">
        <v>7</v>
      </c>
      <c r="B111" s="171"/>
      <c r="C111" s="171"/>
      <c r="D111" s="171"/>
      <c r="E111" s="171"/>
      <c r="F111" s="171"/>
      <c r="G111" s="171"/>
      <c r="H111" s="171"/>
      <c r="I111" s="169">
        <f>SUM(I107:I110)</f>
        <v>19.364999999999998</v>
      </c>
      <c r="J111" s="170"/>
    </row>
    <row r="112" spans="1:10">
      <c r="A112" s="157">
        <v>8</v>
      </c>
      <c r="B112" s="158" t="s">
        <v>62</v>
      </c>
      <c r="C112" s="159"/>
      <c r="D112" s="159"/>
      <c r="E112" s="160"/>
      <c r="F112" s="159"/>
      <c r="G112" s="159"/>
      <c r="H112" s="159"/>
      <c r="I112" s="167"/>
      <c r="J112" s="168"/>
    </row>
    <row r="113" spans="1:10" ht="16.5">
      <c r="A113" s="161"/>
      <c r="B113" s="162" t="s">
        <v>63</v>
      </c>
      <c r="C113" s="163" t="s">
        <v>58</v>
      </c>
      <c r="D113" s="163" t="s">
        <v>15</v>
      </c>
      <c r="E113" s="161">
        <v>1</v>
      </c>
      <c r="F113" s="164">
        <f>3*2+1.5*2</f>
        <v>9</v>
      </c>
      <c r="G113" s="165">
        <v>2.5</v>
      </c>
      <c r="H113" s="161"/>
      <c r="I113" s="161">
        <f>E113*F113*G113</f>
        <v>22.5</v>
      </c>
      <c r="J113" s="161"/>
    </row>
    <row r="114" spans="1:10" ht="16.5">
      <c r="A114" s="161"/>
      <c r="B114" s="162"/>
      <c r="C114" s="163" t="s">
        <v>59</v>
      </c>
      <c r="D114" s="163" t="s">
        <v>15</v>
      </c>
      <c r="E114" s="161">
        <v>1</v>
      </c>
      <c r="F114" s="164">
        <f>1.63*2+1.89*2</f>
        <v>7.0399999999999991</v>
      </c>
      <c r="G114" s="165">
        <v>2.5</v>
      </c>
      <c r="H114" s="161"/>
      <c r="I114" s="161">
        <f t="shared" ref="I114:I117" si="11">E114*F114*G114</f>
        <v>17.599999999999998</v>
      </c>
      <c r="J114" s="161"/>
    </row>
    <row r="115" spans="1:10" ht="16.5">
      <c r="A115" s="161"/>
      <c r="B115" s="162"/>
      <c r="C115" s="163" t="s">
        <v>60</v>
      </c>
      <c r="D115" s="163" t="s">
        <v>15</v>
      </c>
      <c r="E115" s="161">
        <v>1</v>
      </c>
      <c r="F115" s="164">
        <f>2.39*2+2*2</f>
        <v>8.7800000000000011</v>
      </c>
      <c r="G115" s="165">
        <v>2.5</v>
      </c>
      <c r="H115" s="161"/>
      <c r="I115" s="161">
        <f t="shared" si="11"/>
        <v>21.950000000000003</v>
      </c>
      <c r="J115" s="161"/>
    </row>
    <row r="116" spans="1:10" ht="16.5">
      <c r="A116" s="161"/>
      <c r="B116" s="162"/>
      <c r="C116" s="163" t="s">
        <v>61</v>
      </c>
      <c r="D116" s="163" t="s">
        <v>15</v>
      </c>
      <c r="E116" s="161">
        <v>1</v>
      </c>
      <c r="F116" s="164">
        <f>3.3*2+2.09*2</f>
        <v>10.78</v>
      </c>
      <c r="G116" s="165">
        <v>2.5</v>
      </c>
      <c r="H116" s="161"/>
      <c r="I116" s="161">
        <f t="shared" si="11"/>
        <v>26.95</v>
      </c>
      <c r="J116" s="161"/>
    </row>
    <row r="117" spans="1:10" ht="16.5">
      <c r="A117" s="161"/>
      <c r="B117" s="162"/>
      <c r="C117" s="163" t="s">
        <v>64</v>
      </c>
      <c r="D117" s="163" t="s">
        <v>15</v>
      </c>
      <c r="E117" s="161">
        <v>1</v>
      </c>
      <c r="F117" s="164">
        <f>5.16*2+3*2</f>
        <v>16.32</v>
      </c>
      <c r="G117" s="165">
        <v>2.5</v>
      </c>
      <c r="H117" s="161"/>
      <c r="I117" s="161">
        <f t="shared" si="11"/>
        <v>40.799999999999997</v>
      </c>
      <c r="J117" s="161"/>
    </row>
    <row r="118" spans="1:10">
      <c r="A118" s="171" t="s">
        <v>7</v>
      </c>
      <c r="B118" s="171"/>
      <c r="C118" s="171"/>
      <c r="D118" s="171"/>
      <c r="E118" s="171"/>
      <c r="F118" s="171"/>
      <c r="G118" s="171"/>
      <c r="H118" s="171"/>
      <c r="I118" s="169">
        <f>SUM(I113:I116)</f>
        <v>89</v>
      </c>
      <c r="J118" s="170"/>
    </row>
    <row r="119" spans="1:10">
      <c r="A119" s="157">
        <v>9</v>
      </c>
      <c r="B119" s="158" t="s">
        <v>65</v>
      </c>
      <c r="C119" s="159"/>
      <c r="D119" s="159"/>
      <c r="E119" s="160"/>
      <c r="F119" s="159"/>
      <c r="G119" s="159"/>
      <c r="H119" s="159"/>
      <c r="I119" s="167"/>
      <c r="J119" s="168"/>
    </row>
    <row r="120" spans="1:10" ht="16.5">
      <c r="A120" s="161"/>
      <c r="B120" s="162" t="s">
        <v>66</v>
      </c>
      <c r="C120" s="163" t="s">
        <v>67</v>
      </c>
      <c r="D120" s="163" t="s">
        <v>15</v>
      </c>
      <c r="E120" s="161">
        <v>1</v>
      </c>
      <c r="F120" s="164">
        <f>2.6+0.65</f>
        <v>3.25</v>
      </c>
      <c r="G120" s="165"/>
      <c r="H120" s="161">
        <v>0.6</v>
      </c>
      <c r="I120" s="161">
        <f>E120*F120*H120</f>
        <v>1.95</v>
      </c>
      <c r="J120" s="161"/>
    </row>
    <row r="121" spans="1:10">
      <c r="A121" s="171" t="s">
        <v>7</v>
      </c>
      <c r="B121" s="171"/>
      <c r="C121" s="171"/>
      <c r="D121" s="171"/>
      <c r="E121" s="171"/>
      <c r="F121" s="171"/>
      <c r="G121" s="171"/>
      <c r="H121" s="171"/>
      <c r="I121" s="169">
        <f>SUM(I120)</f>
        <v>1.95</v>
      </c>
      <c r="J121" s="170"/>
    </row>
    <row r="122" spans="1:10">
      <c r="A122" s="157">
        <v>10</v>
      </c>
      <c r="B122" s="158" t="s">
        <v>68</v>
      </c>
      <c r="C122" s="159"/>
      <c r="D122" s="159"/>
      <c r="E122" s="160"/>
      <c r="F122" s="159"/>
      <c r="G122" s="159"/>
      <c r="H122" s="159"/>
      <c r="I122" s="167"/>
      <c r="J122" s="168"/>
    </row>
    <row r="123" spans="1:10" ht="16.5">
      <c r="A123" s="161"/>
      <c r="B123" s="162" t="s">
        <v>66</v>
      </c>
      <c r="C123" s="163" t="s">
        <v>69</v>
      </c>
      <c r="D123" s="163" t="s">
        <v>15</v>
      </c>
      <c r="E123" s="161">
        <v>1</v>
      </c>
      <c r="F123" s="164">
        <f>3.4+2.35</f>
        <v>5.75</v>
      </c>
      <c r="G123" s="165"/>
      <c r="H123" s="161">
        <v>0.9</v>
      </c>
      <c r="I123" s="161">
        <f>E123*F123*H123</f>
        <v>5.1749999999999998</v>
      </c>
      <c r="J123" s="161"/>
    </row>
    <row r="124" spans="1:10">
      <c r="A124" s="171" t="s">
        <v>7</v>
      </c>
      <c r="B124" s="171"/>
      <c r="C124" s="171"/>
      <c r="D124" s="171"/>
      <c r="E124" s="171"/>
      <c r="F124" s="171"/>
      <c r="G124" s="171"/>
      <c r="H124" s="171"/>
      <c r="I124" s="169">
        <f>SUM(I123)</f>
        <v>5.1749999999999998</v>
      </c>
      <c r="J124" s="170"/>
    </row>
    <row r="125" spans="1:10">
      <c r="A125" s="157">
        <v>12</v>
      </c>
      <c r="B125" s="158" t="s">
        <v>70</v>
      </c>
      <c r="C125" s="159"/>
      <c r="D125" s="159"/>
      <c r="E125" s="160"/>
      <c r="F125" s="159"/>
      <c r="G125" s="159"/>
      <c r="H125" s="159"/>
      <c r="I125" s="167"/>
      <c r="J125" s="168"/>
    </row>
    <row r="126" spans="1:10" ht="16.5">
      <c r="A126" s="161"/>
      <c r="B126" s="162" t="s">
        <v>71</v>
      </c>
      <c r="C126" s="163" t="s">
        <v>72</v>
      </c>
      <c r="D126" s="163" t="s">
        <v>15</v>
      </c>
      <c r="E126" s="161">
        <v>1</v>
      </c>
      <c r="F126" s="164">
        <v>101</v>
      </c>
      <c r="G126" s="165"/>
      <c r="H126" s="161">
        <v>0.5</v>
      </c>
      <c r="I126" s="161">
        <f>E126*F126*H126</f>
        <v>50.5</v>
      </c>
      <c r="J126" s="161"/>
    </row>
    <row r="127" spans="1:10">
      <c r="A127" s="171" t="s">
        <v>7</v>
      </c>
      <c r="B127" s="171"/>
      <c r="C127" s="171"/>
      <c r="D127" s="171"/>
      <c r="E127" s="171"/>
      <c r="F127" s="171"/>
      <c r="G127" s="171"/>
      <c r="H127" s="171"/>
      <c r="I127" s="169">
        <f>SUM(I126)</f>
        <v>50.5</v>
      </c>
      <c r="J127" s="170"/>
    </row>
    <row r="128" spans="1:10">
      <c r="A128" s="157">
        <v>12</v>
      </c>
      <c r="B128" s="158" t="s">
        <v>73</v>
      </c>
      <c r="C128" s="159"/>
      <c r="D128" s="159"/>
      <c r="E128" s="160"/>
      <c r="F128" s="159"/>
      <c r="G128" s="159"/>
      <c r="H128" s="159"/>
      <c r="I128" s="167"/>
      <c r="J128" s="168"/>
    </row>
    <row r="129" spans="1:10" ht="13.9" customHeight="1">
      <c r="A129" s="161"/>
      <c r="B129" s="162" t="s">
        <v>48</v>
      </c>
      <c r="C129" s="163"/>
      <c r="D129" s="163" t="s">
        <v>15</v>
      </c>
      <c r="E129" s="161">
        <v>1</v>
      </c>
      <c r="F129" s="164">
        <v>3.8</v>
      </c>
      <c r="G129" s="165"/>
      <c r="H129" s="161">
        <v>2.5</v>
      </c>
      <c r="I129" s="161">
        <f>E129*F129*H129</f>
        <v>9.5</v>
      </c>
      <c r="J129" s="161"/>
    </row>
    <row r="130" spans="1:10" ht="13.9" customHeight="1">
      <c r="A130" s="161"/>
      <c r="B130" s="162" t="s">
        <v>49</v>
      </c>
      <c r="C130" s="163"/>
      <c r="D130" s="163"/>
      <c r="E130" s="161">
        <v>2</v>
      </c>
      <c r="F130" s="164">
        <v>2</v>
      </c>
      <c r="G130" s="165"/>
      <c r="H130" s="161">
        <v>2.5</v>
      </c>
      <c r="I130" s="161">
        <f>E130*F130*H130</f>
        <v>10</v>
      </c>
      <c r="J130" s="161"/>
    </row>
    <row r="131" spans="1:10">
      <c r="A131" s="171" t="s">
        <v>7</v>
      </c>
      <c r="B131" s="171"/>
      <c r="C131" s="171"/>
      <c r="D131" s="171"/>
      <c r="E131" s="171"/>
      <c r="F131" s="171"/>
      <c r="G131" s="171"/>
      <c r="H131" s="171"/>
      <c r="I131" s="169">
        <f>SUM(I129:I130)</f>
        <v>19.5</v>
      </c>
      <c r="J131" s="170"/>
    </row>
    <row r="132" spans="1:10">
      <c r="A132" s="157">
        <v>12</v>
      </c>
      <c r="B132" s="158" t="s">
        <v>74</v>
      </c>
      <c r="C132" s="159"/>
      <c r="D132" s="159"/>
      <c r="E132" s="160"/>
      <c r="F132" s="159"/>
      <c r="G132" s="159"/>
      <c r="H132" s="159"/>
      <c r="I132" s="167"/>
      <c r="J132" s="168"/>
    </row>
    <row r="133" spans="1:10">
      <c r="A133" s="161"/>
      <c r="B133" s="162" t="s">
        <v>71</v>
      </c>
      <c r="C133" s="163"/>
      <c r="D133" s="163" t="s">
        <v>75</v>
      </c>
      <c r="E133" s="161">
        <v>1</v>
      </c>
      <c r="F133" s="164">
        <f>160</f>
        <v>160</v>
      </c>
      <c r="G133" s="165"/>
      <c r="H133" s="161"/>
      <c r="I133" s="161">
        <f>E133*F133</f>
        <v>160</v>
      </c>
      <c r="J133" s="161"/>
    </row>
    <row r="134" spans="1:10">
      <c r="A134" s="171" t="s">
        <v>7</v>
      </c>
      <c r="B134" s="171"/>
      <c r="C134" s="171"/>
      <c r="D134" s="171"/>
      <c r="E134" s="171"/>
      <c r="F134" s="171"/>
      <c r="G134" s="171"/>
      <c r="H134" s="171"/>
      <c r="I134" s="169">
        <f>SUM(I133)</f>
        <v>160</v>
      </c>
      <c r="J134" s="170"/>
    </row>
  </sheetData>
  <mergeCells count="18">
    <mergeCell ref="A4:H4"/>
    <mergeCell ref="A14:H14"/>
    <mergeCell ref="A25:H25"/>
    <mergeCell ref="A38:H38"/>
    <mergeCell ref="A52:H52"/>
    <mergeCell ref="A64:H64"/>
    <mergeCell ref="A80:H80"/>
    <mergeCell ref="A83:H83"/>
    <mergeCell ref="A89:H89"/>
    <mergeCell ref="A102:H102"/>
    <mergeCell ref="A127:H127"/>
    <mergeCell ref="A131:H131"/>
    <mergeCell ref="A134:H134"/>
    <mergeCell ref="A105:H105"/>
    <mergeCell ref="A111:H111"/>
    <mergeCell ref="A118:H118"/>
    <mergeCell ref="A121:H121"/>
    <mergeCell ref="A124:H124"/>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6"/>
  <sheetViews>
    <sheetView view="pageBreakPreview" topLeftCell="A13" zoomScale="112" zoomScaleNormal="100" workbookViewId="0">
      <selection activeCell="B16" sqref="B16"/>
    </sheetView>
  </sheetViews>
  <sheetFormatPr defaultColWidth="8.81640625" defaultRowHeight="14.5"/>
  <cols>
    <col min="1" max="1" width="5.1796875" style="12" customWidth="1"/>
    <col min="2" max="2" width="106" style="1" customWidth="1"/>
    <col min="3" max="3" width="8" style="13" customWidth="1"/>
    <col min="4" max="4" width="11.7265625" style="13" customWidth="1"/>
    <col min="5" max="5" width="15" style="13" customWidth="1"/>
    <col min="6" max="6" width="17" style="13" customWidth="1"/>
    <col min="7" max="7" width="25.7265625" style="14" customWidth="1"/>
    <col min="8" max="16384" width="8.81640625" style="1"/>
  </cols>
  <sheetData>
    <row r="1" spans="1:7" ht="29.25" customHeight="1">
      <c r="A1" s="181" t="s">
        <v>76</v>
      </c>
      <c r="B1" s="182"/>
      <c r="C1" s="182"/>
      <c r="D1" s="182"/>
      <c r="E1" s="182"/>
      <c r="F1" s="182"/>
      <c r="G1" s="183"/>
    </row>
    <row r="2" spans="1:7" ht="130.9" customHeight="1">
      <c r="A2" s="184" t="s">
        <v>77</v>
      </c>
      <c r="B2" s="185"/>
      <c r="C2" s="185"/>
      <c r="D2" s="185"/>
      <c r="E2" s="185"/>
      <c r="F2" s="185"/>
      <c r="G2" s="186"/>
    </row>
    <row r="3" spans="1:7" ht="15.5">
      <c r="A3" s="187" t="s">
        <v>78</v>
      </c>
      <c r="B3" s="187"/>
      <c r="C3" s="187"/>
      <c r="D3" s="187"/>
      <c r="E3" s="187"/>
      <c r="F3" s="187"/>
      <c r="G3" s="187"/>
    </row>
    <row r="4" spans="1:7">
      <c r="A4" s="174" t="s">
        <v>79</v>
      </c>
      <c r="B4" s="174"/>
      <c r="C4" s="174"/>
      <c r="D4" s="174"/>
      <c r="E4" s="174"/>
      <c r="F4" s="174"/>
      <c r="G4" s="174"/>
    </row>
    <row r="5" spans="1:7">
      <c r="A5" s="174" t="s">
        <v>80</v>
      </c>
      <c r="B5" s="174"/>
      <c r="C5" s="174" t="s">
        <v>3</v>
      </c>
      <c r="D5" s="174" t="s">
        <v>81</v>
      </c>
      <c r="E5" s="174" t="s">
        <v>82</v>
      </c>
      <c r="F5" s="174" t="s">
        <v>83</v>
      </c>
      <c r="G5" s="174" t="s">
        <v>84</v>
      </c>
    </row>
    <row r="6" spans="1:7">
      <c r="A6" s="136" t="s">
        <v>85</v>
      </c>
      <c r="B6" s="137" t="s">
        <v>2</v>
      </c>
      <c r="C6" s="174"/>
      <c r="D6" s="174"/>
      <c r="E6" s="174"/>
      <c r="F6" s="174"/>
      <c r="G6" s="174"/>
    </row>
    <row r="7" spans="1:7" ht="16.5" customHeight="1">
      <c r="A7" s="138"/>
      <c r="B7" s="139" t="s">
        <v>86</v>
      </c>
      <c r="C7" s="140"/>
      <c r="D7" s="140"/>
      <c r="E7" s="140"/>
      <c r="F7" s="140"/>
      <c r="G7" s="140"/>
    </row>
    <row r="8" spans="1:7" s="134" customFormat="1" ht="84" customHeight="1">
      <c r="A8" s="138" t="s">
        <v>48</v>
      </c>
      <c r="B8" s="139" t="s">
        <v>87</v>
      </c>
      <c r="C8" s="61" t="s">
        <v>88</v>
      </c>
      <c r="D8" s="61">
        <v>61</v>
      </c>
      <c r="E8" s="61">
        <v>300</v>
      </c>
      <c r="F8" s="61">
        <f>D8*E8</f>
        <v>18300</v>
      </c>
      <c r="G8" s="140"/>
    </row>
    <row r="9" spans="1:7" s="134" customFormat="1" ht="97.9" customHeight="1">
      <c r="A9" s="138" t="s">
        <v>49</v>
      </c>
      <c r="B9" s="141" t="s">
        <v>89</v>
      </c>
      <c r="C9" s="61" t="s">
        <v>90</v>
      </c>
      <c r="D9" s="61">
        <v>5.4749999999999996</v>
      </c>
      <c r="E9" s="61">
        <v>350</v>
      </c>
      <c r="F9" s="61">
        <f t="shared" ref="F9:F18" si="0">D9*E9</f>
        <v>1916.2499999999998</v>
      </c>
      <c r="G9" s="140"/>
    </row>
    <row r="10" spans="1:7" s="134" customFormat="1" ht="87.75" customHeight="1">
      <c r="A10" s="138" t="s">
        <v>91</v>
      </c>
      <c r="B10" s="139" t="s">
        <v>92</v>
      </c>
      <c r="C10" s="61" t="s">
        <v>93</v>
      </c>
      <c r="D10" s="61">
        <v>55</v>
      </c>
      <c r="E10" s="61">
        <v>140</v>
      </c>
      <c r="F10" s="61">
        <f t="shared" si="0"/>
        <v>7700</v>
      </c>
      <c r="G10" s="140"/>
    </row>
    <row r="11" spans="1:7" s="134" customFormat="1" ht="77.25" customHeight="1">
      <c r="A11" s="138" t="s">
        <v>94</v>
      </c>
      <c r="B11" s="141" t="s">
        <v>95</v>
      </c>
      <c r="C11" s="61" t="s">
        <v>90</v>
      </c>
      <c r="D11" s="61">
        <v>7.22</v>
      </c>
      <c r="E11" s="61">
        <v>550</v>
      </c>
      <c r="F11" s="61">
        <f t="shared" si="0"/>
        <v>3971</v>
      </c>
      <c r="G11" s="140"/>
    </row>
    <row r="12" spans="1:7" s="134" customFormat="1" ht="31.5" customHeight="1">
      <c r="A12" s="138" t="s">
        <v>96</v>
      </c>
      <c r="B12" s="141" t="s">
        <v>97</v>
      </c>
      <c r="C12" s="61" t="s">
        <v>90</v>
      </c>
      <c r="D12" s="61">
        <v>21.63</v>
      </c>
      <c r="E12" s="61">
        <v>200</v>
      </c>
      <c r="F12" s="61">
        <f t="shared" si="0"/>
        <v>4326</v>
      </c>
      <c r="G12" s="142"/>
    </row>
    <row r="13" spans="1:7" s="134" customFormat="1" ht="68.5" customHeight="1">
      <c r="A13" s="138" t="s">
        <v>98</v>
      </c>
      <c r="B13" s="141" t="s">
        <v>99</v>
      </c>
      <c r="C13" s="61" t="s">
        <v>100</v>
      </c>
      <c r="D13" s="61">
        <v>14</v>
      </c>
      <c r="E13" s="61">
        <v>450</v>
      </c>
      <c r="F13" s="61">
        <f t="shared" si="0"/>
        <v>6300</v>
      </c>
      <c r="G13" s="142"/>
    </row>
    <row r="14" spans="1:7" s="135" customFormat="1" ht="85.5" customHeight="1">
      <c r="A14" s="138" t="s">
        <v>101</v>
      </c>
      <c r="B14" s="141" t="s">
        <v>102</v>
      </c>
      <c r="C14" s="61" t="s">
        <v>90</v>
      </c>
      <c r="D14" s="61">
        <v>1521</v>
      </c>
      <c r="E14" s="61">
        <v>160</v>
      </c>
      <c r="F14" s="61">
        <f t="shared" si="0"/>
        <v>243360</v>
      </c>
      <c r="G14" s="142"/>
    </row>
    <row r="15" spans="1:7" s="134" customFormat="1" ht="66.650000000000006" customHeight="1">
      <c r="A15" s="138" t="s">
        <v>103</v>
      </c>
      <c r="B15" s="141" t="s">
        <v>104</v>
      </c>
      <c r="C15" s="61" t="s">
        <v>90</v>
      </c>
      <c r="D15" s="61">
        <v>143.96</v>
      </c>
      <c r="E15" s="61">
        <v>200</v>
      </c>
      <c r="F15" s="61">
        <f t="shared" si="0"/>
        <v>28792</v>
      </c>
      <c r="G15" s="142"/>
    </row>
    <row r="16" spans="1:7" s="134" customFormat="1" ht="98.25" customHeight="1">
      <c r="A16" s="138" t="s">
        <v>105</v>
      </c>
      <c r="B16" s="139" t="s">
        <v>106</v>
      </c>
      <c r="C16" s="61" t="s">
        <v>107</v>
      </c>
      <c r="D16" s="61">
        <v>1</v>
      </c>
      <c r="E16" s="61">
        <v>5000</v>
      </c>
      <c r="F16" s="61">
        <f t="shared" si="0"/>
        <v>5000</v>
      </c>
      <c r="G16" s="142"/>
    </row>
    <row r="17" spans="1:7" s="134" customFormat="1" ht="98.25" customHeight="1">
      <c r="A17" s="138" t="s">
        <v>108</v>
      </c>
      <c r="B17" s="139" t="s">
        <v>109</v>
      </c>
      <c r="C17" s="61" t="s">
        <v>107</v>
      </c>
      <c r="D17" s="61">
        <v>139.80000000000001</v>
      </c>
      <c r="E17" s="61">
        <v>100</v>
      </c>
      <c r="F17" s="61">
        <f>E17*D17</f>
        <v>13980.000000000002</v>
      </c>
      <c r="G17" s="142"/>
    </row>
    <row r="18" spans="1:7" ht="21" customHeight="1">
      <c r="A18" s="138" t="s">
        <v>110</v>
      </c>
      <c r="B18" s="141" t="s">
        <v>111</v>
      </c>
      <c r="C18" s="61" t="s">
        <v>112</v>
      </c>
      <c r="D18" s="61">
        <v>1</v>
      </c>
      <c r="E18" s="61">
        <v>5000</v>
      </c>
      <c r="F18" s="61">
        <f t="shared" si="0"/>
        <v>5000</v>
      </c>
      <c r="G18" s="142"/>
    </row>
    <row r="19" spans="1:7" ht="23.25" customHeight="1">
      <c r="A19" s="172" t="s">
        <v>113</v>
      </c>
      <c r="B19" s="172"/>
      <c r="C19" s="143"/>
      <c r="D19" s="144"/>
      <c r="E19" s="145"/>
      <c r="F19" s="146">
        <f>SUM(F8:F18)</f>
        <v>338645.25</v>
      </c>
      <c r="G19" s="142"/>
    </row>
    <row r="20" spans="1:7">
      <c r="A20" s="173" t="s">
        <v>114</v>
      </c>
      <c r="B20" s="173"/>
      <c r="C20" s="173"/>
      <c r="D20" s="173"/>
      <c r="E20" s="173"/>
      <c r="F20" s="173"/>
      <c r="G20" s="173"/>
    </row>
    <row r="21" spans="1:7" ht="58">
      <c r="A21" s="61" t="s">
        <v>115</v>
      </c>
      <c r="B21" s="147" t="s">
        <v>116</v>
      </c>
      <c r="C21" s="61" t="s">
        <v>90</v>
      </c>
      <c r="D21" s="61">
        <v>18</v>
      </c>
      <c r="E21" s="148">
        <v>350</v>
      </c>
      <c r="F21" s="61">
        <f t="shared" ref="F21:F24" si="1">E21*D21</f>
        <v>6300</v>
      </c>
      <c r="G21" s="149"/>
    </row>
    <row r="22" spans="1:7" ht="54.75" customHeight="1">
      <c r="A22" s="61" t="s">
        <v>117</v>
      </c>
      <c r="B22" s="104" t="s">
        <v>118</v>
      </c>
      <c r="C22" s="61" t="s">
        <v>100</v>
      </c>
      <c r="D22" s="61">
        <v>4</v>
      </c>
      <c r="E22" s="148">
        <v>600</v>
      </c>
      <c r="F22" s="61">
        <f t="shared" si="1"/>
        <v>2400</v>
      </c>
      <c r="G22" s="149"/>
    </row>
    <row r="23" spans="1:7" ht="58">
      <c r="A23" s="61" t="s">
        <v>119</v>
      </c>
      <c r="B23" s="150" t="s">
        <v>120</v>
      </c>
      <c r="C23" s="61" t="s">
        <v>90</v>
      </c>
      <c r="D23" s="61">
        <v>312</v>
      </c>
      <c r="E23" s="148">
        <v>200</v>
      </c>
      <c r="F23" s="61">
        <f t="shared" si="1"/>
        <v>62400</v>
      </c>
      <c r="G23" s="149"/>
    </row>
    <row r="24" spans="1:7" ht="78.650000000000006" customHeight="1">
      <c r="A24" s="61" t="s">
        <v>121</v>
      </c>
      <c r="B24" s="151" t="s">
        <v>122</v>
      </c>
      <c r="C24" s="61" t="s">
        <v>90</v>
      </c>
      <c r="D24" s="61">
        <v>14.25</v>
      </c>
      <c r="E24" s="61">
        <v>200</v>
      </c>
      <c r="F24" s="61">
        <f t="shared" si="1"/>
        <v>2850</v>
      </c>
      <c r="G24" s="149"/>
    </row>
    <row r="25" spans="1:7" ht="21.65" customHeight="1">
      <c r="A25" s="174" t="s">
        <v>123</v>
      </c>
      <c r="B25" s="174"/>
      <c r="C25" s="175"/>
      <c r="D25" s="176"/>
      <c r="E25" s="177"/>
      <c r="F25" s="152">
        <f>SUM(F21:F24)</f>
        <v>73950</v>
      </c>
      <c r="G25" s="149"/>
    </row>
    <row r="26" spans="1:7" ht="25.9" customHeight="1">
      <c r="A26" s="174" t="s">
        <v>124</v>
      </c>
      <c r="B26" s="174"/>
      <c r="C26" s="178">
        <f>F26/70</f>
        <v>5894.2178571428567</v>
      </c>
      <c r="D26" s="179"/>
      <c r="E26" s="180"/>
      <c r="F26" s="152">
        <f>F25+F19</f>
        <v>412595.25</v>
      </c>
      <c r="G26" s="153"/>
    </row>
  </sheetData>
  <mergeCells count="16">
    <mergeCell ref="A1:G1"/>
    <mergeCell ref="A2:G2"/>
    <mergeCell ref="A3:G3"/>
    <mergeCell ref="A4:G4"/>
    <mergeCell ref="A5:B5"/>
    <mergeCell ref="C5:C6"/>
    <mergeCell ref="D5:D6"/>
    <mergeCell ref="E5:E6"/>
    <mergeCell ref="F5:F6"/>
    <mergeCell ref="G5:G6"/>
    <mergeCell ref="A19:B19"/>
    <mergeCell ref="A20:G20"/>
    <mergeCell ref="A25:B25"/>
    <mergeCell ref="C25:E25"/>
    <mergeCell ref="A26:B26"/>
    <mergeCell ref="C26:E26"/>
  </mergeCells>
  <printOptions horizontalCentered="1"/>
  <pageMargins left="0.25" right="0.2" top="0.5" bottom="0.25" header="0.3" footer="0.3"/>
  <pageSetup scale="71" fitToHeight="0" orientation="landscape" r:id="rId1"/>
  <rowBreaks count="1" manualBreakCount="1">
    <brk id="1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45"/>
  <sheetViews>
    <sheetView topLeftCell="A136" workbookViewId="0">
      <selection activeCell="B8" sqref="B8:B14"/>
    </sheetView>
  </sheetViews>
  <sheetFormatPr defaultColWidth="9.1796875" defaultRowHeight="14.5"/>
  <cols>
    <col min="1" max="1" width="9.1796875" style="57"/>
    <col min="2" max="2" width="57.7265625" style="57" customWidth="1"/>
    <col min="3" max="4" width="7.1796875" style="57" customWidth="1"/>
    <col min="5" max="7" width="9.1796875" style="57"/>
    <col min="8" max="8" width="8.7265625" style="57" customWidth="1"/>
    <col min="9" max="9" width="20.453125" style="57" customWidth="1"/>
    <col min="10" max="10" width="28.26953125" style="58" customWidth="1"/>
    <col min="11" max="16384" width="9.1796875" style="57"/>
  </cols>
  <sheetData>
    <row r="1" spans="1:10" ht="24.75" customHeight="1">
      <c r="A1" s="256" t="s">
        <v>125</v>
      </c>
      <c r="B1" s="257"/>
      <c r="C1" s="257"/>
      <c r="D1" s="257"/>
      <c r="E1" s="257"/>
      <c r="F1" s="257"/>
      <c r="G1" s="257"/>
      <c r="H1" s="257"/>
      <c r="I1" s="257"/>
      <c r="J1" s="258"/>
    </row>
    <row r="2" spans="1:10" ht="22.5" customHeight="1">
      <c r="A2" s="59" t="s">
        <v>85</v>
      </c>
      <c r="B2" s="59" t="s">
        <v>2</v>
      </c>
      <c r="C2" s="59" t="s">
        <v>126</v>
      </c>
      <c r="D2" s="59" t="s">
        <v>127</v>
      </c>
      <c r="E2" s="59" t="s">
        <v>128</v>
      </c>
      <c r="F2" s="59" t="s">
        <v>129</v>
      </c>
      <c r="G2" s="59" t="s">
        <v>130</v>
      </c>
      <c r="H2" s="59" t="s">
        <v>7</v>
      </c>
      <c r="I2" s="59" t="s">
        <v>131</v>
      </c>
      <c r="J2" s="83" t="s">
        <v>8</v>
      </c>
    </row>
    <row r="3" spans="1:10" ht="22.5" customHeight="1">
      <c r="A3" s="259" t="s">
        <v>86</v>
      </c>
      <c r="B3" s="260"/>
      <c r="C3" s="260"/>
      <c r="D3" s="260"/>
      <c r="E3" s="260"/>
      <c r="F3" s="260"/>
      <c r="G3" s="260"/>
      <c r="H3" s="260"/>
      <c r="I3" s="260"/>
      <c r="J3" s="261"/>
    </row>
    <row r="4" spans="1:10" ht="22.5" customHeight="1">
      <c r="A4" s="216" t="s">
        <v>48</v>
      </c>
      <c r="B4" s="220" t="s">
        <v>132</v>
      </c>
      <c r="C4" s="196" t="s">
        <v>88</v>
      </c>
      <c r="D4" s="60"/>
      <c r="E4" s="61"/>
      <c r="F4" s="61"/>
      <c r="G4" s="61">
        <v>61</v>
      </c>
      <c r="H4" s="61">
        <f>G4</f>
        <v>61</v>
      </c>
      <c r="I4" s="65"/>
      <c r="J4" s="83"/>
    </row>
    <row r="5" spans="1:10" ht="22.5" customHeight="1">
      <c r="A5" s="216"/>
      <c r="B5" s="195"/>
      <c r="C5" s="197"/>
      <c r="D5" s="60"/>
      <c r="E5" s="61"/>
      <c r="F5" s="61"/>
      <c r="G5" s="61"/>
      <c r="H5" s="61">
        <f>G5*F5*E5*D5</f>
        <v>0</v>
      </c>
      <c r="I5" s="65"/>
      <c r="J5" s="83"/>
    </row>
    <row r="6" spans="1:10" ht="22.5" customHeight="1">
      <c r="A6" s="216"/>
      <c r="B6" s="195"/>
      <c r="C6" s="197"/>
      <c r="D6" s="60"/>
      <c r="E6" s="61"/>
      <c r="F6" s="61"/>
      <c r="G6" s="61"/>
      <c r="H6" s="61">
        <f>G6*F6*E6*D6</f>
        <v>0</v>
      </c>
      <c r="I6" s="60"/>
      <c r="J6" s="83"/>
    </row>
    <row r="7" spans="1:10" ht="22.5" customHeight="1">
      <c r="A7" s="216" t="s">
        <v>7</v>
      </c>
      <c r="B7" s="216"/>
      <c r="C7" s="216"/>
      <c r="D7" s="216"/>
      <c r="E7" s="216"/>
      <c r="F7" s="216"/>
      <c r="G7" s="216"/>
      <c r="H7" s="63">
        <f>SUM(H4:H6)</f>
        <v>61</v>
      </c>
      <c r="I7" s="61"/>
      <c r="J7" s="83"/>
    </row>
    <row r="8" spans="1:10" ht="22.5" customHeight="1">
      <c r="A8" s="216" t="s">
        <v>49</v>
      </c>
      <c r="B8" s="262" t="s">
        <v>133</v>
      </c>
      <c r="C8" s="198" t="s">
        <v>134</v>
      </c>
      <c r="D8" s="65"/>
      <c r="E8" s="61">
        <v>0.15</v>
      </c>
      <c r="F8" s="60">
        <v>2</v>
      </c>
      <c r="G8" s="61">
        <v>3</v>
      </c>
      <c r="H8" s="61">
        <f>E8*F8*G8</f>
        <v>0.89999999999999991</v>
      </c>
      <c r="I8" s="84" t="s">
        <v>135</v>
      </c>
      <c r="J8" s="83"/>
    </row>
    <row r="9" spans="1:10" ht="18.649999999999999" customHeight="1">
      <c r="A9" s="216"/>
      <c r="B9" s="263"/>
      <c r="C9" s="199"/>
      <c r="D9" s="65"/>
      <c r="E9" s="61">
        <v>0.6</v>
      </c>
      <c r="F9" s="60">
        <v>1.5</v>
      </c>
      <c r="G9" s="61">
        <v>3</v>
      </c>
      <c r="H9" s="61">
        <f t="shared" ref="H9:H14" si="0">E9*F9*G9</f>
        <v>2.6999999999999997</v>
      </c>
      <c r="I9" s="60" t="s">
        <v>136</v>
      </c>
      <c r="J9" s="85" t="s">
        <v>137</v>
      </c>
    </row>
    <row r="10" spans="1:10" ht="18.649999999999999" customHeight="1">
      <c r="A10" s="216"/>
      <c r="B10" s="263"/>
      <c r="C10" s="199"/>
      <c r="D10" s="65"/>
      <c r="E10" s="61">
        <v>0.15</v>
      </c>
      <c r="F10" s="60">
        <v>1.5</v>
      </c>
      <c r="G10" s="61">
        <v>5</v>
      </c>
      <c r="H10" s="61">
        <f t="shared" si="0"/>
        <v>1.125</v>
      </c>
      <c r="I10" s="60" t="s">
        <v>138</v>
      </c>
      <c r="J10" s="85"/>
    </row>
    <row r="11" spans="1:10" ht="18.649999999999999" customHeight="1">
      <c r="A11" s="216"/>
      <c r="B11" s="263"/>
      <c r="C11" s="199"/>
      <c r="D11" s="65"/>
      <c r="E11" s="61">
        <v>0.15</v>
      </c>
      <c r="F11" s="60">
        <v>1</v>
      </c>
      <c r="G11" s="60">
        <v>5</v>
      </c>
      <c r="H11" s="61">
        <f t="shared" si="0"/>
        <v>0.75</v>
      </c>
      <c r="I11" s="60" t="s">
        <v>139</v>
      </c>
      <c r="J11" s="85"/>
    </row>
    <row r="12" spans="1:10" ht="0.75" customHeight="1">
      <c r="A12" s="216"/>
      <c r="B12" s="263"/>
      <c r="C12" s="199"/>
      <c r="D12" s="65"/>
      <c r="E12" s="61"/>
      <c r="F12" s="60"/>
      <c r="G12" s="61"/>
      <c r="H12" s="61">
        <f t="shared" si="0"/>
        <v>0</v>
      </c>
      <c r="J12" s="85"/>
    </row>
    <row r="13" spans="1:10" ht="6" hidden="1" customHeight="1">
      <c r="A13" s="216"/>
      <c r="B13" s="263"/>
      <c r="C13" s="199"/>
      <c r="D13" s="65"/>
      <c r="E13" s="61"/>
      <c r="F13" s="60"/>
      <c r="G13" s="61"/>
      <c r="H13" s="61">
        <f t="shared" si="0"/>
        <v>0</v>
      </c>
      <c r="I13" s="60"/>
      <c r="J13" s="85"/>
    </row>
    <row r="14" spans="1:10" ht="18" hidden="1" customHeight="1">
      <c r="A14" s="216"/>
      <c r="B14" s="264"/>
      <c r="C14" s="200"/>
      <c r="D14" s="65"/>
      <c r="E14" s="61"/>
      <c r="F14" s="60"/>
      <c r="G14" s="61"/>
      <c r="H14" s="61">
        <f t="shared" si="0"/>
        <v>0</v>
      </c>
      <c r="I14" s="60"/>
      <c r="J14" s="85"/>
    </row>
    <row r="15" spans="1:10" ht="22.5" customHeight="1">
      <c r="A15" s="196" t="s">
        <v>7</v>
      </c>
      <c r="B15" s="197"/>
      <c r="C15" s="197"/>
      <c r="D15" s="197"/>
      <c r="E15" s="197"/>
      <c r="F15" s="197"/>
      <c r="G15" s="197"/>
      <c r="H15" s="66">
        <f>SUM(H8:H14)</f>
        <v>5.4749999999999996</v>
      </c>
      <c r="I15" s="66"/>
      <c r="J15" s="77"/>
    </row>
    <row r="16" spans="1:10" ht="27" customHeight="1">
      <c r="A16" s="217" t="s">
        <v>91</v>
      </c>
      <c r="B16" s="193" t="s">
        <v>140</v>
      </c>
      <c r="C16" s="201" t="s">
        <v>141</v>
      </c>
      <c r="D16" s="68"/>
      <c r="E16" s="61"/>
      <c r="F16" s="60"/>
      <c r="G16" s="69"/>
      <c r="H16" s="61">
        <v>55</v>
      </c>
      <c r="I16" s="268" t="s">
        <v>142</v>
      </c>
      <c r="J16" s="77"/>
    </row>
    <row r="17" spans="1:10" ht="27" customHeight="1">
      <c r="A17" s="218"/>
      <c r="B17" s="194"/>
      <c r="C17" s="201"/>
      <c r="D17" s="68"/>
      <c r="E17" s="61"/>
      <c r="F17" s="60"/>
      <c r="G17" s="69"/>
      <c r="H17" s="61"/>
      <c r="I17" s="269"/>
      <c r="J17" s="77"/>
    </row>
    <row r="18" spans="1:10" ht="27" customHeight="1">
      <c r="A18" s="218"/>
      <c r="B18" s="194"/>
      <c r="C18" s="201"/>
      <c r="D18" s="68"/>
      <c r="E18" s="61"/>
      <c r="F18" s="60"/>
      <c r="G18" s="69"/>
      <c r="H18" s="61">
        <f>D18*E18*G18</f>
        <v>0</v>
      </c>
      <c r="I18" s="269"/>
      <c r="J18" s="77"/>
    </row>
    <row r="19" spans="1:10" ht="14.25" customHeight="1">
      <c r="A19" s="218"/>
      <c r="B19" s="194"/>
      <c r="C19" s="201"/>
      <c r="D19" s="68"/>
      <c r="E19" s="61"/>
      <c r="F19" s="60"/>
      <c r="G19" s="69"/>
      <c r="H19" s="61">
        <f>D19*E19*G19</f>
        <v>0</v>
      </c>
      <c r="I19" s="269"/>
      <c r="J19" s="77"/>
    </row>
    <row r="20" spans="1:10" ht="24.75" hidden="1" customHeight="1">
      <c r="A20" s="218"/>
      <c r="B20" s="194"/>
      <c r="C20" s="201"/>
      <c r="D20" s="68"/>
      <c r="E20" s="61"/>
      <c r="F20" s="60"/>
      <c r="G20" s="69"/>
      <c r="H20" s="61">
        <f>D20*E20*G20</f>
        <v>0</v>
      </c>
      <c r="I20" s="270"/>
      <c r="J20" s="77"/>
    </row>
    <row r="21" spans="1:10" ht="27" hidden="1" customHeight="1">
      <c r="A21" s="219"/>
      <c r="B21" s="265"/>
      <c r="C21" s="65"/>
      <c r="D21" s="68">
        <v>1.27</v>
      </c>
      <c r="E21" s="61">
        <v>0.54</v>
      </c>
      <c r="F21" s="60"/>
      <c r="G21" s="69">
        <v>2</v>
      </c>
      <c r="H21" s="61">
        <f>D21*E21*G21</f>
        <v>1.3716000000000002</v>
      </c>
      <c r="I21" s="86" t="s">
        <v>143</v>
      </c>
      <c r="J21" s="77"/>
    </row>
    <row r="22" spans="1:10" ht="18" customHeight="1">
      <c r="A22" s="246" t="s">
        <v>7</v>
      </c>
      <c r="B22" s="247"/>
      <c r="C22" s="247"/>
      <c r="D22" s="247"/>
      <c r="E22" s="247"/>
      <c r="F22" s="247"/>
      <c r="G22" s="248"/>
      <c r="H22" s="71">
        <f>H16</f>
        <v>55</v>
      </c>
      <c r="I22" s="71"/>
      <c r="J22" s="87"/>
    </row>
    <row r="23" spans="1:10" ht="29.25" customHeight="1">
      <c r="A23" s="217" t="s">
        <v>94</v>
      </c>
      <c r="B23" s="193" t="s">
        <v>144</v>
      </c>
      <c r="C23" s="202" t="s">
        <v>134</v>
      </c>
      <c r="D23" s="68"/>
      <c r="E23" s="61">
        <v>0.7</v>
      </c>
      <c r="F23" s="61">
        <v>1</v>
      </c>
      <c r="G23" s="61">
        <v>5</v>
      </c>
      <c r="H23" s="61">
        <f>F23*E23*G23</f>
        <v>3.5</v>
      </c>
      <c r="I23" s="61" t="s">
        <v>145</v>
      </c>
      <c r="J23" s="85"/>
    </row>
    <row r="24" spans="1:10" ht="29.25" customHeight="1">
      <c r="A24" s="218"/>
      <c r="B24" s="194"/>
      <c r="C24" s="203"/>
      <c r="D24" s="68"/>
      <c r="E24" s="61">
        <v>0.4</v>
      </c>
      <c r="F24" s="61">
        <v>0.9</v>
      </c>
      <c r="G24" s="61">
        <v>2</v>
      </c>
      <c r="H24" s="61">
        <f>F24*E24*G24</f>
        <v>0.72000000000000008</v>
      </c>
      <c r="I24" s="61" t="s">
        <v>146</v>
      </c>
      <c r="J24" s="85"/>
    </row>
    <row r="25" spans="1:10" ht="21.75" customHeight="1">
      <c r="A25" s="219"/>
      <c r="B25" s="194"/>
      <c r="C25" s="204"/>
      <c r="D25" s="68"/>
      <c r="E25" s="61">
        <v>1</v>
      </c>
      <c r="F25" s="61">
        <v>1.5</v>
      </c>
      <c r="G25" s="61">
        <v>2</v>
      </c>
      <c r="H25" s="61">
        <f>F25*E25*G25</f>
        <v>3</v>
      </c>
      <c r="I25" s="61" t="s">
        <v>147</v>
      </c>
      <c r="J25" s="85"/>
    </row>
    <row r="26" spans="1:10" ht="17.25" customHeight="1">
      <c r="A26" s="246" t="s">
        <v>7</v>
      </c>
      <c r="B26" s="247"/>
      <c r="C26" s="247"/>
      <c r="D26" s="247"/>
      <c r="E26" s="247"/>
      <c r="F26" s="247"/>
      <c r="G26" s="248"/>
      <c r="H26" s="61">
        <f>SUM(H23:H25)</f>
        <v>7.22</v>
      </c>
      <c r="I26" s="61"/>
      <c r="J26" s="87"/>
    </row>
    <row r="27" spans="1:10" ht="37.5" customHeight="1">
      <c r="A27" s="196" t="s">
        <v>96</v>
      </c>
      <c r="B27" s="266" t="s">
        <v>148</v>
      </c>
      <c r="C27" s="197" t="s">
        <v>149</v>
      </c>
      <c r="D27" s="61"/>
      <c r="E27" s="61">
        <v>0.5</v>
      </c>
      <c r="F27" s="61">
        <v>0.5</v>
      </c>
      <c r="G27" s="61">
        <v>39</v>
      </c>
      <c r="H27" s="61">
        <f>G27*F27*E27</f>
        <v>9.75</v>
      </c>
      <c r="I27" s="60" t="s">
        <v>150</v>
      </c>
      <c r="J27" s="65" t="s">
        <v>151</v>
      </c>
    </row>
    <row r="28" spans="1:10" ht="38.25" customHeight="1">
      <c r="A28" s="196"/>
      <c r="B28" s="267"/>
      <c r="C28" s="197"/>
      <c r="D28" s="61"/>
      <c r="E28" s="61">
        <v>0.6</v>
      </c>
      <c r="F28" s="61">
        <v>0.9</v>
      </c>
      <c r="G28" s="61">
        <v>22</v>
      </c>
      <c r="H28" s="61">
        <f>G28*F28*E28</f>
        <v>11.88</v>
      </c>
      <c r="I28" s="60" t="s">
        <v>152</v>
      </c>
      <c r="J28" s="65" t="s">
        <v>153</v>
      </c>
    </row>
    <row r="29" spans="1:10" ht="23.25" customHeight="1">
      <c r="A29" s="246" t="s">
        <v>7</v>
      </c>
      <c r="B29" s="247"/>
      <c r="C29" s="247"/>
      <c r="D29" s="247"/>
      <c r="E29" s="247"/>
      <c r="F29" s="247"/>
      <c r="G29" s="248"/>
      <c r="H29" s="61">
        <f>SUM(H27:H28)</f>
        <v>21.630000000000003</v>
      </c>
      <c r="I29" s="61"/>
      <c r="J29" s="87"/>
    </row>
    <row r="30" spans="1:10" ht="81.75" customHeight="1">
      <c r="A30" s="73" t="s">
        <v>98</v>
      </c>
      <c r="B30" s="64" t="s">
        <v>154</v>
      </c>
      <c r="C30" s="74" t="s">
        <v>100</v>
      </c>
      <c r="D30" s="61"/>
      <c r="E30" s="61"/>
      <c r="F30" s="61"/>
      <c r="G30" s="70">
        <v>14</v>
      </c>
      <c r="H30" s="61">
        <f>G30</f>
        <v>14</v>
      </c>
      <c r="I30" s="60" t="s">
        <v>155</v>
      </c>
      <c r="J30" s="87"/>
    </row>
    <row r="31" spans="1:10" ht="27" customHeight="1">
      <c r="A31" s="246" t="s">
        <v>7</v>
      </c>
      <c r="B31" s="247"/>
      <c r="C31" s="247"/>
      <c r="D31" s="247"/>
      <c r="E31" s="247"/>
      <c r="F31" s="247"/>
      <c r="G31" s="248"/>
      <c r="H31" s="61">
        <f>H30</f>
        <v>14</v>
      </c>
      <c r="I31" s="61"/>
      <c r="J31" s="87"/>
    </row>
    <row r="32" spans="1:10" ht="19.899999999999999" customHeight="1">
      <c r="A32" s="217" t="s">
        <v>101</v>
      </c>
      <c r="B32" s="188" t="s">
        <v>156</v>
      </c>
      <c r="C32" s="201" t="s">
        <v>157</v>
      </c>
      <c r="D32" s="68"/>
      <c r="E32" s="61">
        <v>1</v>
      </c>
      <c r="F32" s="61">
        <v>1.5</v>
      </c>
      <c r="G32" s="61">
        <v>39</v>
      </c>
      <c r="H32" s="61">
        <f>G32*F32*E32</f>
        <v>58.5</v>
      </c>
      <c r="I32" s="60" t="s">
        <v>158</v>
      </c>
      <c r="J32" s="85"/>
    </row>
    <row r="33" spans="1:10" ht="19.899999999999999" customHeight="1">
      <c r="A33" s="218"/>
      <c r="B33" s="189"/>
      <c r="C33" s="201"/>
      <c r="D33" s="68">
        <v>0.7</v>
      </c>
      <c r="E33" s="61">
        <v>1</v>
      </c>
      <c r="F33" s="61"/>
      <c r="G33" s="61">
        <v>22</v>
      </c>
      <c r="H33" s="61">
        <f t="shared" ref="H33:H37" si="1">G33*E33*D33</f>
        <v>15.399999999999999</v>
      </c>
      <c r="I33" s="60" t="s">
        <v>159</v>
      </c>
      <c r="J33" s="85"/>
    </row>
    <row r="34" spans="1:10" ht="19.899999999999999" customHeight="1">
      <c r="A34" s="218"/>
      <c r="B34" s="189"/>
      <c r="C34" s="201"/>
      <c r="D34" s="68">
        <v>2.5</v>
      </c>
      <c r="E34" s="61"/>
      <c r="F34" s="61">
        <v>3</v>
      </c>
      <c r="G34" s="61">
        <v>1</v>
      </c>
      <c r="H34" s="61">
        <f>D34*F34*G34</f>
        <v>7.5</v>
      </c>
      <c r="I34" s="60" t="s">
        <v>160</v>
      </c>
      <c r="J34" s="85"/>
    </row>
    <row r="35" spans="1:10" ht="19.899999999999999" customHeight="1">
      <c r="A35" s="218"/>
      <c r="B35" s="189"/>
      <c r="C35" s="201"/>
      <c r="D35" s="65"/>
      <c r="E35" s="61"/>
      <c r="F35" s="61"/>
      <c r="G35" s="61"/>
      <c r="H35" s="61">
        <f t="shared" si="1"/>
        <v>0</v>
      </c>
      <c r="I35" s="60"/>
      <c r="J35" s="85"/>
    </row>
    <row r="36" spans="1:10" ht="19.899999999999999" customHeight="1">
      <c r="A36" s="218"/>
      <c r="B36" s="189"/>
      <c r="C36" s="201"/>
      <c r="D36" s="68"/>
      <c r="E36" s="61">
        <v>1</v>
      </c>
      <c r="F36" s="61">
        <v>2</v>
      </c>
      <c r="G36" s="61">
        <v>14</v>
      </c>
      <c r="H36" s="61">
        <f>E36*F36*G36</f>
        <v>28</v>
      </c>
      <c r="I36" s="60" t="s">
        <v>161</v>
      </c>
      <c r="J36" s="85"/>
    </row>
    <row r="37" spans="1:10" ht="19.899999999999999" customHeight="1">
      <c r="A37" s="219"/>
      <c r="B37" s="190"/>
      <c r="C37" s="65"/>
      <c r="D37" s="68">
        <v>1.2</v>
      </c>
      <c r="E37" s="61">
        <v>2.4</v>
      </c>
      <c r="F37" s="61"/>
      <c r="G37" s="61">
        <v>12</v>
      </c>
      <c r="H37" s="61">
        <f t="shared" si="1"/>
        <v>34.559999999999995</v>
      </c>
      <c r="I37" s="60" t="s">
        <v>162</v>
      </c>
      <c r="J37" s="85"/>
    </row>
    <row r="38" spans="1:10" ht="21.75" customHeight="1">
      <c r="A38" s="196" t="s">
        <v>7</v>
      </c>
      <c r="B38" s="197"/>
      <c r="C38" s="197"/>
      <c r="D38" s="197"/>
      <c r="E38" s="197"/>
      <c r="F38" s="197"/>
      <c r="G38" s="197"/>
      <c r="H38" s="61">
        <f>SUM(H32:H37)</f>
        <v>143.96</v>
      </c>
      <c r="I38" s="61"/>
      <c r="J38" s="85"/>
    </row>
    <row r="39" spans="1:10" ht="91.5" customHeight="1">
      <c r="A39" s="60" t="s">
        <v>103</v>
      </c>
      <c r="B39" s="67" t="s">
        <v>163</v>
      </c>
      <c r="C39" s="61" t="s">
        <v>107</v>
      </c>
      <c r="D39" s="61"/>
      <c r="E39" s="61"/>
      <c r="F39" s="61"/>
      <c r="G39" s="61"/>
      <c r="H39" s="61">
        <v>1</v>
      </c>
      <c r="I39" s="61"/>
      <c r="J39" s="85"/>
    </row>
    <row r="40" spans="1:10" ht="26.25" customHeight="1">
      <c r="A40" s="196" t="s">
        <v>7</v>
      </c>
      <c r="B40" s="197"/>
      <c r="C40" s="197"/>
      <c r="D40" s="197"/>
      <c r="E40" s="197"/>
      <c r="F40" s="197"/>
      <c r="G40" s="197"/>
      <c r="H40" s="61">
        <f>H39</f>
        <v>1</v>
      </c>
      <c r="I40" s="61"/>
      <c r="J40" s="85"/>
    </row>
    <row r="41" spans="1:10" ht="21.75" customHeight="1">
      <c r="A41" s="217" t="s">
        <v>105</v>
      </c>
      <c r="B41" s="188" t="s">
        <v>164</v>
      </c>
      <c r="C41" s="205" t="s">
        <v>149</v>
      </c>
      <c r="D41" s="61">
        <v>0.6</v>
      </c>
      <c r="E41" s="61"/>
      <c r="F41" s="61">
        <v>233</v>
      </c>
      <c r="G41" s="61">
        <v>1</v>
      </c>
      <c r="H41" s="61">
        <f t="shared" ref="H41:H46" si="2">G41*F41*D41</f>
        <v>139.79999999999998</v>
      </c>
      <c r="I41" s="60"/>
      <c r="J41" s="85"/>
    </row>
    <row r="42" spans="1:10" ht="21.75" customHeight="1">
      <c r="A42" s="218"/>
      <c r="B42" s="189"/>
      <c r="C42" s="206"/>
      <c r="D42" s="61"/>
      <c r="E42" s="61"/>
      <c r="F42" s="61"/>
      <c r="G42" s="61"/>
      <c r="H42" s="61"/>
      <c r="I42" s="60"/>
    </row>
    <row r="43" spans="1:10" ht="21.75" customHeight="1">
      <c r="A43" s="218"/>
      <c r="B43" s="189"/>
      <c r="C43" s="206"/>
      <c r="D43" s="61"/>
      <c r="E43" s="61"/>
      <c r="F43" s="60"/>
      <c r="G43" s="61"/>
      <c r="H43" s="61">
        <f t="shared" si="2"/>
        <v>0</v>
      </c>
      <c r="I43" s="60" t="s">
        <v>165</v>
      </c>
    </row>
    <row r="44" spans="1:10" ht="21.75" customHeight="1">
      <c r="A44" s="218"/>
      <c r="B44" s="189"/>
      <c r="C44" s="206"/>
      <c r="D44" s="61"/>
      <c r="E44" s="61"/>
      <c r="F44" s="61"/>
      <c r="G44" s="61"/>
      <c r="H44" s="61">
        <f t="shared" si="2"/>
        <v>0</v>
      </c>
      <c r="I44" s="60"/>
      <c r="J44" s="85"/>
    </row>
    <row r="45" spans="1:10" ht="21.75" customHeight="1">
      <c r="A45" s="218"/>
      <c r="B45" s="189"/>
      <c r="C45" s="206"/>
      <c r="D45" s="61"/>
      <c r="E45" s="61"/>
      <c r="F45" s="61"/>
      <c r="G45" s="61"/>
      <c r="H45" s="61">
        <f t="shared" si="2"/>
        <v>0</v>
      </c>
      <c r="I45" s="60"/>
      <c r="J45" s="85"/>
    </row>
    <row r="46" spans="1:10" ht="21.75" customHeight="1">
      <c r="A46" s="219"/>
      <c r="B46" s="190"/>
      <c r="C46" s="207"/>
      <c r="D46" s="61"/>
      <c r="E46" s="61"/>
      <c r="F46" s="61"/>
      <c r="G46" s="61"/>
      <c r="H46" s="61">
        <f t="shared" si="2"/>
        <v>0</v>
      </c>
      <c r="I46" s="60"/>
      <c r="J46" s="85"/>
    </row>
    <row r="47" spans="1:10" ht="21.75" customHeight="1">
      <c r="A47" s="196" t="s">
        <v>7</v>
      </c>
      <c r="B47" s="197"/>
      <c r="C47" s="197"/>
      <c r="D47" s="197"/>
      <c r="E47" s="197"/>
      <c r="F47" s="197"/>
      <c r="G47" s="197"/>
      <c r="H47" s="61">
        <f>SUM(H41:H46)</f>
        <v>139.79999999999998</v>
      </c>
      <c r="I47" s="61"/>
      <c r="J47" s="85"/>
    </row>
    <row r="48" spans="1:10" ht="21.75" customHeight="1">
      <c r="A48" s="205" t="s">
        <v>108</v>
      </c>
      <c r="B48" s="193" t="s">
        <v>166</v>
      </c>
      <c r="C48" s="208"/>
      <c r="D48" s="61">
        <v>2.7</v>
      </c>
      <c r="E48" s="61"/>
      <c r="F48" s="61">
        <v>22.6</v>
      </c>
      <c r="G48" s="61">
        <v>12</v>
      </c>
      <c r="H48" s="61">
        <f>G48*F48*D48</f>
        <v>732.24000000000012</v>
      </c>
      <c r="I48" s="61"/>
      <c r="J48" s="85" t="s">
        <v>167</v>
      </c>
    </row>
    <row r="49" spans="1:10" ht="21.75" customHeight="1">
      <c r="A49" s="211"/>
      <c r="B49" s="250"/>
      <c r="C49" s="206"/>
      <c r="D49" s="61">
        <v>2.7</v>
      </c>
      <c r="E49" s="61"/>
      <c r="F49" s="61">
        <v>18.600000000000001</v>
      </c>
      <c r="G49" s="61">
        <v>1</v>
      </c>
      <c r="H49" s="61">
        <f t="shared" ref="H49:H51" si="3">G49*F49*D49</f>
        <v>50.220000000000006</v>
      </c>
      <c r="I49" s="61"/>
      <c r="J49" s="85" t="s">
        <v>168</v>
      </c>
    </row>
    <row r="50" spans="1:10" ht="21.75" customHeight="1">
      <c r="A50" s="211"/>
      <c r="B50" s="250"/>
      <c r="C50" s="206"/>
      <c r="D50" s="61">
        <v>2.7</v>
      </c>
      <c r="E50" s="61"/>
      <c r="F50" s="61">
        <v>14.8</v>
      </c>
      <c r="G50" s="61">
        <v>1</v>
      </c>
      <c r="H50" s="61">
        <f t="shared" si="3"/>
        <v>39.960000000000008</v>
      </c>
      <c r="I50" s="61"/>
      <c r="J50" s="85" t="s">
        <v>169</v>
      </c>
    </row>
    <row r="51" spans="1:10" ht="21.75" customHeight="1">
      <c r="A51" s="212"/>
      <c r="B51" s="251"/>
      <c r="C51" s="207"/>
      <c r="D51" s="61">
        <v>3</v>
      </c>
      <c r="E51" s="61"/>
      <c r="F51" s="60">
        <v>233</v>
      </c>
      <c r="G51" s="61">
        <v>1</v>
      </c>
      <c r="H51" s="61">
        <f t="shared" si="3"/>
        <v>699</v>
      </c>
      <c r="I51" s="61"/>
      <c r="J51" s="85"/>
    </row>
    <row r="52" spans="1:10" ht="21.75" customHeight="1">
      <c r="A52" s="60"/>
      <c r="B52" s="77" t="s">
        <v>7</v>
      </c>
      <c r="C52" s="78"/>
      <c r="D52" s="78"/>
      <c r="E52" s="78"/>
      <c r="F52" s="78"/>
      <c r="G52" s="78"/>
      <c r="H52" s="77">
        <f>SUM(H48:H51)</f>
        <v>1521.42</v>
      </c>
      <c r="I52" s="61"/>
      <c r="J52" s="85"/>
    </row>
    <row r="53" spans="1:10" ht="28.15" customHeight="1">
      <c r="A53" s="59" t="s">
        <v>110</v>
      </c>
      <c r="B53" s="79" t="s">
        <v>111</v>
      </c>
      <c r="C53" s="65" t="s">
        <v>100</v>
      </c>
      <c r="D53" s="68"/>
      <c r="E53" s="61"/>
      <c r="F53" s="61"/>
      <c r="G53" s="61"/>
      <c r="H53" s="61">
        <v>1</v>
      </c>
      <c r="I53" s="61"/>
      <c r="J53" s="85"/>
    </row>
    <row r="54" spans="1:10" ht="18.75" customHeight="1">
      <c r="A54" s="196" t="s">
        <v>7</v>
      </c>
      <c r="B54" s="197"/>
      <c r="C54" s="197"/>
      <c r="D54" s="197"/>
      <c r="E54" s="197"/>
      <c r="F54" s="197"/>
      <c r="G54" s="197"/>
      <c r="H54" s="61">
        <f>SUM(H53)</f>
        <v>1</v>
      </c>
      <c r="I54" s="61"/>
      <c r="J54" s="85"/>
    </row>
    <row r="55" spans="1:10" ht="32.25" hidden="1" customHeight="1">
      <c r="A55" s="208">
        <v>7</v>
      </c>
      <c r="B55" s="252"/>
      <c r="C55" s="202"/>
      <c r="D55" s="68"/>
      <c r="E55" s="61"/>
      <c r="F55" s="61"/>
      <c r="G55" s="61"/>
      <c r="H55" s="61">
        <f>G55*F55*E55*D55</f>
        <v>0</v>
      </c>
      <c r="I55" s="61"/>
      <c r="J55" s="77"/>
    </row>
    <row r="56" spans="1:10" ht="18.75" hidden="1" customHeight="1">
      <c r="A56" s="206"/>
      <c r="B56" s="253"/>
      <c r="C56" s="203"/>
      <c r="D56" s="68"/>
      <c r="E56" s="61"/>
      <c r="F56" s="61"/>
      <c r="G56" s="61"/>
      <c r="H56" s="61">
        <f>G56*F56*E56*D56</f>
        <v>0</v>
      </c>
      <c r="I56" s="61"/>
      <c r="J56" s="77"/>
    </row>
    <row r="57" spans="1:10" ht="18.75" hidden="1" customHeight="1">
      <c r="A57" s="207"/>
      <c r="B57" s="254"/>
      <c r="C57" s="204"/>
      <c r="D57" s="68"/>
      <c r="E57" s="61"/>
      <c r="F57" s="61"/>
      <c r="G57" s="61"/>
      <c r="H57" s="61">
        <f>G57*F57*E57*D57</f>
        <v>0</v>
      </c>
      <c r="I57" s="61"/>
      <c r="J57" s="77"/>
    </row>
    <row r="58" spans="1:10" ht="18.75" hidden="1" customHeight="1">
      <c r="A58" s="246" t="s">
        <v>7</v>
      </c>
      <c r="B58" s="247"/>
      <c r="C58" s="247"/>
      <c r="D58" s="247"/>
      <c r="E58" s="247"/>
      <c r="F58" s="247"/>
      <c r="G58" s="248"/>
      <c r="H58" s="61">
        <f>SUM(H55:H57)</f>
        <v>0</v>
      </c>
      <c r="I58" s="61"/>
      <c r="J58" s="77"/>
    </row>
    <row r="59" spans="1:10" ht="81" hidden="1" customHeight="1">
      <c r="A59" s="61">
        <v>8</v>
      </c>
      <c r="B59" s="81"/>
      <c r="C59" s="65"/>
      <c r="D59" s="65" t="s">
        <v>170</v>
      </c>
      <c r="E59" s="61"/>
      <c r="F59" s="61"/>
      <c r="G59" s="61"/>
      <c r="H59" s="61">
        <f>G59*F59*E59</f>
        <v>0</v>
      </c>
      <c r="I59" s="61"/>
      <c r="J59" s="88"/>
    </row>
    <row r="60" spans="1:10" ht="18.75" hidden="1" customHeight="1">
      <c r="A60" s="246" t="s">
        <v>7</v>
      </c>
      <c r="B60" s="247"/>
      <c r="C60" s="247"/>
      <c r="D60" s="247"/>
      <c r="E60" s="247"/>
      <c r="F60" s="247"/>
      <c r="G60" s="248"/>
      <c r="H60" s="61">
        <f>SUM(H59)</f>
        <v>0</v>
      </c>
      <c r="I60" s="61"/>
      <c r="J60" s="88"/>
    </row>
    <row r="61" spans="1:10" ht="97.5" hidden="1" customHeight="1">
      <c r="A61" s="61">
        <v>9</v>
      </c>
      <c r="B61" s="81"/>
      <c r="C61" s="65"/>
      <c r="D61" s="65" t="s">
        <v>170</v>
      </c>
      <c r="E61" s="61"/>
      <c r="F61" s="61"/>
      <c r="G61" s="61"/>
      <c r="H61" s="61">
        <f>G61*F61*E61</f>
        <v>0</v>
      </c>
      <c r="I61" s="61"/>
      <c r="J61" s="85"/>
    </row>
    <row r="62" spans="1:10" ht="18.75" hidden="1" customHeight="1">
      <c r="A62" s="196" t="s">
        <v>7</v>
      </c>
      <c r="B62" s="197"/>
      <c r="C62" s="197"/>
      <c r="D62" s="197"/>
      <c r="E62" s="197"/>
      <c r="F62" s="197"/>
      <c r="G62" s="197"/>
      <c r="H62" s="60">
        <f>SUM(H61)</f>
        <v>0</v>
      </c>
      <c r="I62" s="60"/>
      <c r="J62" s="85"/>
    </row>
    <row r="63" spans="1:10" ht="16.5" hidden="1" customHeight="1">
      <c r="A63" s="197">
        <v>10</v>
      </c>
      <c r="B63" s="255"/>
      <c r="C63" s="202"/>
      <c r="D63" s="65"/>
      <c r="E63" s="60" t="s">
        <v>170</v>
      </c>
      <c r="F63" s="61"/>
      <c r="G63" s="61"/>
      <c r="H63" s="61">
        <f t="shared" ref="H63:H68" si="4">G63*F63*D63</f>
        <v>0</v>
      </c>
      <c r="I63" s="61"/>
      <c r="J63" s="85"/>
    </row>
    <row r="64" spans="1:10" ht="16.5" hidden="1" customHeight="1">
      <c r="A64" s="197"/>
      <c r="B64" s="255"/>
      <c r="C64" s="209"/>
      <c r="D64" s="68"/>
      <c r="E64" s="60" t="s">
        <v>170</v>
      </c>
      <c r="F64" s="61"/>
      <c r="G64" s="61"/>
      <c r="H64" s="61">
        <f t="shared" si="4"/>
        <v>0</v>
      </c>
      <c r="I64" s="61"/>
      <c r="J64" s="85"/>
    </row>
    <row r="65" spans="1:10" ht="16.5" hidden="1" customHeight="1">
      <c r="A65" s="197"/>
      <c r="B65" s="255"/>
      <c r="C65" s="209"/>
      <c r="D65" s="68"/>
      <c r="E65" s="60" t="s">
        <v>170</v>
      </c>
      <c r="F65" s="61"/>
      <c r="G65" s="66"/>
      <c r="H65" s="61">
        <f t="shared" si="4"/>
        <v>0</v>
      </c>
      <c r="I65" s="61"/>
      <c r="J65" s="77"/>
    </row>
    <row r="66" spans="1:10" ht="16.5" hidden="1" customHeight="1">
      <c r="A66" s="197"/>
      <c r="B66" s="255"/>
      <c r="C66" s="209"/>
      <c r="D66" s="68"/>
      <c r="E66" s="60" t="s">
        <v>170</v>
      </c>
      <c r="F66" s="66"/>
      <c r="G66" s="66"/>
      <c r="H66" s="61">
        <f t="shared" si="4"/>
        <v>0</v>
      </c>
      <c r="I66" s="61"/>
      <c r="J66" s="77"/>
    </row>
    <row r="67" spans="1:10" ht="16.5" hidden="1" customHeight="1">
      <c r="A67" s="197"/>
      <c r="B67" s="255"/>
      <c r="C67" s="209"/>
      <c r="D67" s="68"/>
      <c r="E67" s="60" t="s">
        <v>170</v>
      </c>
      <c r="F67" s="66"/>
      <c r="G67" s="66"/>
      <c r="H67" s="61">
        <f t="shared" si="4"/>
        <v>0</v>
      </c>
      <c r="I67" s="61"/>
      <c r="J67" s="85"/>
    </row>
    <row r="68" spans="1:10" ht="16.5" hidden="1" customHeight="1">
      <c r="A68" s="197"/>
      <c r="B68" s="255"/>
      <c r="C68" s="210"/>
      <c r="D68" s="68"/>
      <c r="E68" s="90" t="s">
        <v>170</v>
      </c>
      <c r="F68" s="66"/>
      <c r="G68" s="66"/>
      <c r="H68" s="61">
        <f t="shared" si="4"/>
        <v>0</v>
      </c>
      <c r="I68" s="61"/>
      <c r="J68" s="85"/>
    </row>
    <row r="69" spans="1:10" ht="18.75" hidden="1" customHeight="1">
      <c r="A69" s="196" t="s">
        <v>7</v>
      </c>
      <c r="B69" s="197"/>
      <c r="C69" s="197"/>
      <c r="D69" s="197"/>
      <c r="E69" s="197"/>
      <c r="F69" s="197"/>
      <c r="G69" s="197"/>
      <c r="H69" s="61">
        <f>SUM(H63:H68)</f>
        <v>0</v>
      </c>
      <c r="I69" s="61"/>
      <c r="J69" s="85"/>
    </row>
    <row r="70" spans="1:10" ht="18.75" hidden="1" customHeight="1">
      <c r="A70" s="208">
        <v>11</v>
      </c>
      <c r="B70" s="252"/>
      <c r="C70" s="201"/>
      <c r="D70" s="82"/>
      <c r="E70" s="91"/>
      <c r="F70" s="91"/>
      <c r="G70" s="91"/>
      <c r="H70" s="76">
        <f>G70*F70*E70*D70</f>
        <v>0</v>
      </c>
      <c r="I70" s="76"/>
      <c r="J70" s="114"/>
    </row>
    <row r="71" spans="1:10" ht="18.75" hidden="1" customHeight="1">
      <c r="A71" s="206"/>
      <c r="B71" s="253"/>
      <c r="C71" s="201"/>
      <c r="D71" s="82"/>
      <c r="E71" s="66"/>
      <c r="F71" s="66"/>
      <c r="G71" s="66"/>
      <c r="H71" s="61">
        <f>G71*F71*E71*D71</f>
        <v>0</v>
      </c>
      <c r="I71" s="61"/>
      <c r="J71" s="85"/>
    </row>
    <row r="72" spans="1:10" ht="18.75" hidden="1" customHeight="1">
      <c r="A72" s="206"/>
      <c r="B72" s="253"/>
      <c r="C72" s="201"/>
      <c r="D72" s="82"/>
      <c r="E72" s="61"/>
      <c r="F72" s="61"/>
      <c r="G72" s="61"/>
      <c r="H72" s="61">
        <f>G72*F72*E72*D72</f>
        <v>0</v>
      </c>
      <c r="I72" s="61"/>
      <c r="J72" s="85"/>
    </row>
    <row r="73" spans="1:10" ht="18.75" hidden="1" customHeight="1">
      <c r="A73" s="206"/>
      <c r="B73" s="253"/>
      <c r="C73" s="202"/>
      <c r="D73" s="82"/>
      <c r="E73" s="71"/>
      <c r="F73" s="71"/>
      <c r="G73" s="71"/>
      <c r="H73" s="71">
        <f>G73*F73*E73*D73</f>
        <v>0</v>
      </c>
      <c r="I73" s="71"/>
      <c r="J73" s="115"/>
    </row>
    <row r="74" spans="1:10" ht="18.75" hidden="1" customHeight="1">
      <c r="A74" s="249" t="s">
        <v>7</v>
      </c>
      <c r="B74" s="247"/>
      <c r="C74" s="247"/>
      <c r="D74" s="247"/>
      <c r="E74" s="247"/>
      <c r="F74" s="247"/>
      <c r="G74" s="248"/>
      <c r="H74" s="61">
        <f>SUM(H70:H73)</f>
        <v>0</v>
      </c>
      <c r="I74" s="61"/>
      <c r="J74" s="85"/>
    </row>
    <row r="75" spans="1:10" ht="94.5" hidden="1" customHeight="1">
      <c r="A75" s="61">
        <v>12</v>
      </c>
      <c r="B75" s="92"/>
      <c r="C75" s="65"/>
      <c r="D75" s="68"/>
      <c r="E75" s="61"/>
      <c r="F75" s="61"/>
      <c r="G75" s="61"/>
      <c r="H75" s="61">
        <f>G75*F75*E75*D75</f>
        <v>0</v>
      </c>
      <c r="I75" s="61"/>
      <c r="J75" s="85"/>
    </row>
    <row r="76" spans="1:10" ht="18.75" hidden="1" customHeight="1">
      <c r="A76" s="197" t="s">
        <v>7</v>
      </c>
      <c r="B76" s="197"/>
      <c r="C76" s="197"/>
      <c r="D76" s="197"/>
      <c r="E76" s="197"/>
      <c r="F76" s="197"/>
      <c r="G76" s="197"/>
      <c r="H76" s="61">
        <f>SUM(H75)</f>
        <v>0</v>
      </c>
      <c r="I76" s="61"/>
      <c r="J76" s="85"/>
    </row>
    <row r="77" spans="1:10" ht="80.25" hidden="1" customHeight="1">
      <c r="A77" s="61">
        <v>13</v>
      </c>
      <c r="B77" s="81"/>
      <c r="C77" s="65"/>
      <c r="D77" s="65" t="s">
        <v>170</v>
      </c>
      <c r="E77" s="61"/>
      <c r="F77" s="61"/>
      <c r="G77" s="61"/>
      <c r="H77" s="61">
        <f>G77*F77*E77</f>
        <v>0</v>
      </c>
      <c r="I77" s="61"/>
      <c r="J77" s="85"/>
    </row>
    <row r="78" spans="1:10" ht="18.75" hidden="1" customHeight="1">
      <c r="A78" s="233" t="s">
        <v>7</v>
      </c>
      <c r="B78" s="234"/>
      <c r="C78" s="234"/>
      <c r="D78" s="234"/>
      <c r="E78" s="234"/>
      <c r="F78" s="234"/>
      <c r="G78" s="235"/>
      <c r="H78" s="61">
        <f>SUM(H77)</f>
        <v>0</v>
      </c>
      <c r="I78" s="76"/>
      <c r="J78" s="114"/>
    </row>
    <row r="79" spans="1:10" ht="108.75" hidden="1" customHeight="1">
      <c r="A79" s="75">
        <v>14</v>
      </c>
      <c r="B79" s="80"/>
      <c r="C79" s="72"/>
      <c r="D79" s="72" t="s">
        <v>170</v>
      </c>
      <c r="E79" s="71"/>
      <c r="F79" s="71"/>
      <c r="G79" s="71"/>
      <c r="H79" s="71">
        <f>G79*F79*E79</f>
        <v>0</v>
      </c>
      <c r="I79" s="75"/>
      <c r="J79" s="116"/>
    </row>
    <row r="80" spans="1:10" ht="16.5" hidden="1" customHeight="1">
      <c r="A80" s="196" t="s">
        <v>7</v>
      </c>
      <c r="B80" s="197"/>
      <c r="C80" s="197"/>
      <c r="D80" s="197"/>
      <c r="E80" s="197"/>
      <c r="F80" s="197"/>
      <c r="G80" s="197"/>
      <c r="H80" s="61">
        <f>SUM(H79)</f>
        <v>0</v>
      </c>
      <c r="I80" s="61"/>
      <c r="J80" s="85"/>
    </row>
    <row r="81" spans="1:13" ht="18.75" hidden="1" customHeight="1">
      <c r="A81" s="93"/>
      <c r="B81" s="94"/>
      <c r="C81" s="94"/>
      <c r="D81" s="82"/>
      <c r="E81" s="91"/>
      <c r="F81" s="91"/>
      <c r="G81" s="91"/>
      <c r="H81" s="76"/>
      <c r="I81" s="76"/>
      <c r="J81" s="114"/>
    </row>
    <row r="82" spans="1:13" ht="18.75" hidden="1" customHeight="1">
      <c r="A82" s="95"/>
      <c r="B82" s="96"/>
      <c r="C82" s="96"/>
      <c r="D82" s="89"/>
      <c r="E82" s="66"/>
      <c r="F82" s="66"/>
      <c r="G82" s="66"/>
      <c r="H82" s="61"/>
      <c r="I82" s="61"/>
      <c r="J82" s="85"/>
    </row>
    <row r="83" spans="1:13" ht="18.75" hidden="1" customHeight="1">
      <c r="A83" s="236"/>
      <c r="B83" s="237"/>
      <c r="C83" s="237"/>
      <c r="D83" s="237"/>
      <c r="E83" s="237"/>
      <c r="F83" s="237"/>
      <c r="G83" s="237"/>
      <c r="H83" s="237"/>
      <c r="I83" s="237"/>
      <c r="J83" s="238"/>
    </row>
    <row r="84" spans="1:13" ht="50.25" hidden="1" customHeight="1">
      <c r="A84" s="197">
        <v>1</v>
      </c>
      <c r="B84" s="242"/>
      <c r="C84" s="202"/>
      <c r="D84" s="65"/>
      <c r="E84" s="61"/>
      <c r="F84" s="61"/>
      <c r="G84" s="61"/>
      <c r="H84" s="61">
        <f>G84*F84*E84*D84</f>
        <v>0</v>
      </c>
      <c r="I84" s="61"/>
      <c r="J84" s="117"/>
    </row>
    <row r="85" spans="1:13" ht="50.25" hidden="1" customHeight="1">
      <c r="A85" s="197"/>
      <c r="B85" s="242"/>
      <c r="C85" s="204"/>
      <c r="D85" s="68"/>
      <c r="E85" s="61"/>
      <c r="F85" s="61"/>
      <c r="G85" s="61"/>
      <c r="H85" s="61">
        <f>G85*F85*E85*D85</f>
        <v>0</v>
      </c>
      <c r="I85" s="61"/>
      <c r="J85" s="117"/>
    </row>
    <row r="86" spans="1:13" ht="15.75" hidden="1" customHeight="1">
      <c r="A86" s="196" t="s">
        <v>7</v>
      </c>
      <c r="B86" s="197"/>
      <c r="C86" s="197"/>
      <c r="D86" s="197"/>
      <c r="E86" s="197"/>
      <c r="F86" s="197"/>
      <c r="G86" s="197"/>
      <c r="H86" s="66">
        <f>SUM(H84:H85)</f>
        <v>0</v>
      </c>
      <c r="I86" s="66"/>
      <c r="J86" s="117"/>
    </row>
    <row r="87" spans="1:13" ht="63" hidden="1" customHeight="1">
      <c r="A87" s="61">
        <v>2</v>
      </c>
      <c r="B87" s="97"/>
      <c r="C87" s="65"/>
      <c r="D87" s="68"/>
      <c r="E87" s="61"/>
      <c r="F87" s="61"/>
      <c r="G87" s="61"/>
      <c r="H87" s="61">
        <f>G87*F87*E87*D87</f>
        <v>0</v>
      </c>
      <c r="I87" s="61"/>
      <c r="J87" s="117"/>
    </row>
    <row r="88" spans="1:13" ht="15.75" hidden="1" customHeight="1">
      <c r="A88" s="196" t="s">
        <v>7</v>
      </c>
      <c r="B88" s="197"/>
      <c r="C88" s="197"/>
      <c r="D88" s="197"/>
      <c r="E88" s="197"/>
      <c r="F88" s="197"/>
      <c r="G88" s="197"/>
      <c r="H88" s="66">
        <f>SUM(H87)</f>
        <v>0</v>
      </c>
      <c r="I88" s="66"/>
      <c r="J88" s="117"/>
    </row>
    <row r="89" spans="1:13" ht="76.5" hidden="1" customHeight="1">
      <c r="A89" s="61">
        <v>3</v>
      </c>
      <c r="B89" s="97"/>
      <c r="C89" s="65"/>
      <c r="D89" s="68"/>
      <c r="E89" s="61"/>
      <c r="F89" s="61"/>
      <c r="G89" s="61"/>
      <c r="H89" s="61">
        <f>G89*F89*E89*D89</f>
        <v>0</v>
      </c>
      <c r="I89" s="61"/>
      <c r="J89" s="117"/>
    </row>
    <row r="90" spans="1:13" ht="15.75" hidden="1" customHeight="1">
      <c r="A90" s="196" t="s">
        <v>7</v>
      </c>
      <c r="B90" s="197"/>
      <c r="C90" s="197"/>
      <c r="D90" s="197"/>
      <c r="E90" s="197"/>
      <c r="F90" s="197"/>
      <c r="G90" s="197"/>
      <c r="H90" s="66">
        <f>SUM(H89)</f>
        <v>0</v>
      </c>
      <c r="I90" s="66"/>
      <c r="J90" s="117"/>
    </row>
    <row r="91" spans="1:13" ht="67.5" hidden="1" customHeight="1">
      <c r="A91" s="98">
        <v>4</v>
      </c>
      <c r="B91" s="99"/>
      <c r="C91" s="72"/>
      <c r="D91" s="82"/>
      <c r="E91" s="75"/>
      <c r="F91" s="75"/>
      <c r="G91" s="75"/>
      <c r="H91" s="75">
        <f>G91*F91*E91*D91</f>
        <v>0</v>
      </c>
      <c r="I91" s="118"/>
      <c r="J91" s="119"/>
    </row>
    <row r="92" spans="1:13" ht="15.75" hidden="1" customHeight="1">
      <c r="A92" s="196" t="s">
        <v>7</v>
      </c>
      <c r="B92" s="197"/>
      <c r="C92" s="197"/>
      <c r="D92" s="197"/>
      <c r="E92" s="197"/>
      <c r="F92" s="197"/>
      <c r="G92" s="197"/>
      <c r="H92" s="66">
        <f>SUM(H91)</f>
        <v>0</v>
      </c>
      <c r="I92" s="66"/>
      <c r="J92" s="120"/>
      <c r="M92" s="121"/>
    </row>
    <row r="93" spans="1:13" ht="22.5" hidden="1" customHeight="1">
      <c r="A93" s="208">
        <v>6</v>
      </c>
      <c r="B93" s="243"/>
      <c r="C93" s="202"/>
      <c r="D93" s="61"/>
      <c r="E93" s="61"/>
      <c r="F93" s="61"/>
      <c r="G93" s="61"/>
      <c r="H93" s="61">
        <f>G93*F93*E93*D93</f>
        <v>0</v>
      </c>
      <c r="I93" s="61"/>
      <c r="J93" s="122"/>
    </row>
    <row r="94" spans="1:13" ht="22.5" hidden="1" customHeight="1">
      <c r="A94" s="206"/>
      <c r="B94" s="244"/>
      <c r="C94" s="203"/>
      <c r="D94" s="61"/>
      <c r="E94" s="61"/>
      <c r="F94" s="61"/>
      <c r="G94" s="61"/>
      <c r="H94" s="61">
        <f>G94*F94*E94*D94</f>
        <v>0</v>
      </c>
      <c r="I94" s="61"/>
      <c r="J94" s="122"/>
    </row>
    <row r="95" spans="1:13" ht="22.5" hidden="1" customHeight="1">
      <c r="A95" s="206"/>
      <c r="B95" s="244"/>
      <c r="C95" s="203"/>
      <c r="D95" s="100"/>
      <c r="E95" s="61"/>
      <c r="F95" s="61"/>
      <c r="G95" s="61"/>
      <c r="H95" s="61">
        <f>G95*F95*E95*D95</f>
        <v>0</v>
      </c>
      <c r="I95" s="61"/>
      <c r="J95" s="122"/>
    </row>
    <row r="96" spans="1:13" ht="22.5" hidden="1" customHeight="1">
      <c r="A96" s="207"/>
      <c r="B96" s="245"/>
      <c r="C96" s="204"/>
      <c r="D96" s="61"/>
      <c r="E96" s="61"/>
      <c r="F96" s="61"/>
      <c r="G96" s="61"/>
      <c r="H96" s="61">
        <f>G96*F96*E96*D96</f>
        <v>0</v>
      </c>
      <c r="I96" s="61"/>
      <c r="J96" s="122"/>
    </row>
    <row r="97" spans="1:10" ht="15" hidden="1" customHeight="1">
      <c r="A97" s="221" t="s">
        <v>7</v>
      </c>
      <c r="B97" s="224"/>
      <c r="C97" s="224"/>
      <c r="D97" s="224"/>
      <c r="E97" s="224"/>
      <c r="F97" s="224"/>
      <c r="G97" s="225"/>
      <c r="H97" s="61">
        <f>SUM(H93:H96)</f>
        <v>0</v>
      </c>
      <c r="I97" s="61"/>
      <c r="J97" s="122"/>
    </row>
    <row r="98" spans="1:10" ht="15.75" hidden="1" customHeight="1">
      <c r="A98" s="239"/>
      <c r="B98" s="240"/>
      <c r="C98" s="240"/>
      <c r="D98" s="240"/>
      <c r="E98" s="240"/>
      <c r="F98" s="240"/>
      <c r="G98" s="240"/>
      <c r="H98" s="240"/>
      <c r="I98" s="240"/>
      <c r="J98" s="241"/>
    </row>
    <row r="99" spans="1:10" ht="79.5" hidden="1" customHeight="1">
      <c r="A99" s="60">
        <v>3</v>
      </c>
      <c r="B99" s="104"/>
      <c r="C99" s="61"/>
      <c r="D99" s="61"/>
      <c r="E99" s="61"/>
      <c r="F99" s="61"/>
      <c r="G99" s="61"/>
      <c r="H99" s="61">
        <f>G99*F99*E99</f>
        <v>0</v>
      </c>
      <c r="I99" s="61"/>
      <c r="J99" s="123"/>
    </row>
    <row r="100" spans="1:10" ht="15.75" hidden="1" customHeight="1">
      <c r="A100" s="221" t="s">
        <v>7</v>
      </c>
      <c r="B100" s="222"/>
      <c r="C100" s="222"/>
      <c r="D100" s="222"/>
      <c r="E100" s="222"/>
      <c r="F100" s="222"/>
      <c r="G100" s="223"/>
      <c r="H100" s="61">
        <f>H99</f>
        <v>0</v>
      </c>
      <c r="I100" s="61"/>
      <c r="J100" s="123"/>
    </row>
    <row r="101" spans="1:10" ht="16.5" hidden="1" customHeight="1">
      <c r="A101" s="208">
        <v>5</v>
      </c>
      <c r="B101" s="188"/>
      <c r="C101" s="205"/>
      <c r="D101" s="61"/>
      <c r="E101" s="60"/>
      <c r="F101" s="61"/>
      <c r="G101" s="61"/>
      <c r="H101" s="61">
        <f>G101*F101*D101</f>
        <v>0</v>
      </c>
      <c r="I101" s="61"/>
      <c r="J101" s="124"/>
    </row>
    <row r="102" spans="1:10" hidden="1">
      <c r="A102" s="206"/>
      <c r="B102" s="189"/>
      <c r="C102" s="211"/>
      <c r="D102" s="100"/>
      <c r="E102" s="105"/>
      <c r="F102" s="100"/>
      <c r="G102" s="100"/>
      <c r="H102" s="61">
        <f>G102*F102*D102</f>
        <v>0</v>
      </c>
      <c r="I102" s="61"/>
      <c r="J102" s="125"/>
    </row>
    <row r="103" spans="1:10" hidden="1">
      <c r="A103" s="206"/>
      <c r="B103" s="189"/>
      <c r="C103" s="211"/>
      <c r="D103" s="100"/>
      <c r="E103" s="105"/>
      <c r="F103" s="100"/>
      <c r="G103" s="100"/>
      <c r="H103" s="61">
        <f>G103*F103*D103</f>
        <v>0</v>
      </c>
      <c r="I103" s="61"/>
      <c r="J103" s="125"/>
    </row>
    <row r="104" spans="1:10" hidden="1">
      <c r="A104" s="206"/>
      <c r="B104" s="189"/>
      <c r="C104" s="211"/>
      <c r="D104" s="61"/>
      <c r="E104" s="60"/>
      <c r="F104" s="61"/>
      <c r="G104" s="100"/>
      <c r="H104" s="61">
        <f>G104*F104*D104</f>
        <v>0</v>
      </c>
      <c r="I104" s="61"/>
      <c r="J104" s="125"/>
    </row>
    <row r="105" spans="1:10" hidden="1">
      <c r="A105" s="207"/>
      <c r="B105" s="190"/>
      <c r="C105" s="212"/>
      <c r="D105" s="105"/>
      <c r="E105" s="61"/>
      <c r="F105" s="61"/>
      <c r="G105" s="61"/>
      <c r="H105" s="61">
        <f>G105*F105*E105</f>
        <v>0</v>
      </c>
      <c r="I105" s="61"/>
      <c r="J105" s="125"/>
    </row>
    <row r="106" spans="1:10" ht="15.75" hidden="1" customHeight="1">
      <c r="A106" s="221" t="s">
        <v>7</v>
      </c>
      <c r="B106" s="224"/>
      <c r="C106" s="224"/>
      <c r="D106" s="224"/>
      <c r="E106" s="224"/>
      <c r="F106" s="224"/>
      <c r="G106" s="225"/>
      <c r="H106" s="61">
        <f>SUM(H101:H105)</f>
        <v>0</v>
      </c>
      <c r="I106" s="61"/>
      <c r="J106" s="122"/>
    </row>
    <row r="107" spans="1:10" ht="14.25" hidden="1" customHeight="1">
      <c r="A107" s="208">
        <v>6</v>
      </c>
      <c r="B107" s="230"/>
      <c r="C107" s="213"/>
      <c r="D107" s="61"/>
      <c r="E107" s="60" t="s">
        <v>170</v>
      </c>
      <c r="F107" s="61"/>
      <c r="G107" s="61"/>
      <c r="H107" s="61">
        <f>G107*F107*D107</f>
        <v>0</v>
      </c>
      <c r="I107" s="61"/>
      <c r="J107" s="124"/>
    </row>
    <row r="108" spans="1:10" hidden="1">
      <c r="A108" s="206"/>
      <c r="B108" s="231"/>
      <c r="C108" s="214"/>
      <c r="D108" s="100"/>
      <c r="E108" s="105" t="s">
        <v>170</v>
      </c>
      <c r="F108" s="100"/>
      <c r="G108" s="100"/>
      <c r="H108" s="61">
        <f>G108*F108*D108</f>
        <v>0</v>
      </c>
      <c r="I108" s="61"/>
      <c r="J108" s="125"/>
    </row>
    <row r="109" spans="1:10" hidden="1">
      <c r="A109" s="206"/>
      <c r="B109" s="231"/>
      <c r="C109" s="214"/>
      <c r="D109" s="100"/>
      <c r="E109" s="105" t="s">
        <v>170</v>
      </c>
      <c r="F109" s="100"/>
      <c r="G109" s="100"/>
      <c r="H109" s="61">
        <f>G109*F109*D109</f>
        <v>0</v>
      </c>
      <c r="I109" s="61"/>
      <c r="J109" s="125"/>
    </row>
    <row r="110" spans="1:10" hidden="1">
      <c r="A110" s="206"/>
      <c r="B110" s="231"/>
      <c r="C110" s="214"/>
      <c r="D110" s="61"/>
      <c r="E110" s="60" t="s">
        <v>170</v>
      </c>
      <c r="F110" s="61"/>
      <c r="G110" s="100"/>
      <c r="H110" s="61">
        <f>G110*F110*D110</f>
        <v>0</v>
      </c>
      <c r="I110" s="61"/>
      <c r="J110" s="125"/>
    </row>
    <row r="111" spans="1:10" hidden="1">
      <c r="A111" s="207"/>
      <c r="B111" s="231"/>
      <c r="C111" s="215"/>
      <c r="D111" s="106"/>
      <c r="E111" s="71"/>
      <c r="F111" s="71"/>
      <c r="G111" s="71"/>
      <c r="H111" s="71">
        <f>G111*F111*E111</f>
        <v>0</v>
      </c>
      <c r="I111" s="71"/>
      <c r="J111" s="126"/>
    </row>
    <row r="112" spans="1:10" hidden="1">
      <c r="A112" s="221" t="s">
        <v>7</v>
      </c>
      <c r="B112" s="224"/>
      <c r="C112" s="224"/>
      <c r="D112" s="224"/>
      <c r="E112" s="224"/>
      <c r="F112" s="224"/>
      <c r="G112" s="225"/>
      <c r="H112" s="61">
        <f>SUM(H107:H111)</f>
        <v>0</v>
      </c>
      <c r="I112" s="61"/>
      <c r="J112" s="122"/>
    </row>
    <row r="113" spans="1:12" ht="36" hidden="1" customHeight="1">
      <c r="A113" s="196">
        <v>11</v>
      </c>
      <c r="B113" s="232"/>
      <c r="C113" s="197"/>
      <c r="D113" s="61"/>
      <c r="E113" s="61"/>
      <c r="F113" s="61"/>
      <c r="G113" s="61"/>
      <c r="H113" s="61">
        <f>G113*E113*D113</f>
        <v>0</v>
      </c>
      <c r="I113" s="61"/>
      <c r="J113" s="122"/>
    </row>
    <row r="114" spans="1:12" ht="36" hidden="1" customHeight="1">
      <c r="A114" s="196"/>
      <c r="B114" s="232"/>
      <c r="C114" s="197"/>
      <c r="D114" s="61"/>
      <c r="E114" s="61"/>
      <c r="F114" s="61"/>
      <c r="G114" s="61"/>
      <c r="H114" s="61">
        <f>G114*E114*D114</f>
        <v>0</v>
      </c>
      <c r="I114" s="61"/>
      <c r="J114" s="122"/>
    </row>
    <row r="115" spans="1:12" hidden="1">
      <c r="A115" s="101"/>
      <c r="B115" s="102"/>
      <c r="C115" s="107"/>
      <c r="D115" s="102"/>
      <c r="E115" s="102"/>
      <c r="F115" s="102"/>
      <c r="G115" s="103"/>
      <c r="H115" s="61">
        <f>SUM(H113:H114)</f>
        <v>0</v>
      </c>
      <c r="I115" s="61"/>
      <c r="J115" s="122"/>
    </row>
    <row r="116" spans="1:12" ht="24" hidden="1" customHeight="1">
      <c r="A116" s="197">
        <v>12</v>
      </c>
      <c r="B116" s="232"/>
      <c r="C116" s="208"/>
      <c r="D116" s="61"/>
      <c r="E116" s="61"/>
      <c r="F116" s="61"/>
      <c r="G116" s="61"/>
      <c r="H116" s="61">
        <f>G116*E116*D116</f>
        <v>0</v>
      </c>
      <c r="I116" s="61"/>
      <c r="J116" s="61"/>
    </row>
    <row r="117" spans="1:12" ht="24" hidden="1" customHeight="1">
      <c r="A117" s="197"/>
      <c r="B117" s="232"/>
      <c r="C117" s="206"/>
      <c r="D117" s="61"/>
      <c r="E117" s="61"/>
      <c r="F117" s="61"/>
      <c r="G117" s="61"/>
      <c r="H117" s="61">
        <f>G117*E117*D117</f>
        <v>0</v>
      </c>
      <c r="I117" s="61"/>
      <c r="J117" s="122"/>
    </row>
    <row r="118" spans="1:12" ht="24" hidden="1" customHeight="1">
      <c r="A118" s="197"/>
      <c r="B118" s="232"/>
      <c r="C118" s="207"/>
      <c r="D118" s="61"/>
      <c r="E118" s="61"/>
      <c r="F118" s="61"/>
      <c r="G118" s="61"/>
      <c r="H118" s="61">
        <f>G118*E118*D118</f>
        <v>0</v>
      </c>
      <c r="I118" s="61"/>
      <c r="J118" s="122"/>
    </row>
    <row r="119" spans="1:12" hidden="1">
      <c r="A119" s="226" t="s">
        <v>7</v>
      </c>
      <c r="B119" s="224"/>
      <c r="C119" s="224"/>
      <c r="D119" s="224"/>
      <c r="E119" s="224"/>
      <c r="F119" s="224"/>
      <c r="G119" s="225"/>
      <c r="H119" s="61">
        <f>SUM(H116:H118)</f>
        <v>0</v>
      </c>
      <c r="I119" s="61"/>
      <c r="J119" s="122"/>
    </row>
    <row r="120" spans="1:12" ht="15.5" hidden="1">
      <c r="A120" s="187"/>
      <c r="B120" s="187"/>
      <c r="C120" s="108"/>
      <c r="D120" s="109"/>
      <c r="E120" s="110"/>
      <c r="F120" s="111"/>
      <c r="G120" s="112"/>
      <c r="H120" s="113"/>
      <c r="I120" s="113"/>
      <c r="J120" s="112"/>
      <c r="K120" s="127"/>
      <c r="L120" s="128"/>
    </row>
    <row r="121" spans="1:12" ht="15.5" hidden="1">
      <c r="A121" s="61">
        <v>3</v>
      </c>
      <c r="B121" s="81"/>
      <c r="C121" s="61"/>
      <c r="D121" s="61"/>
      <c r="E121" s="61"/>
      <c r="F121" s="61"/>
      <c r="G121" s="61"/>
      <c r="H121" s="61">
        <f>G121*F121*E121</f>
        <v>0</v>
      </c>
      <c r="I121" s="61"/>
      <c r="J121" s="61"/>
    </row>
    <row r="122" spans="1:12" hidden="1">
      <c r="A122" s="226" t="s">
        <v>7</v>
      </c>
      <c r="B122" s="224"/>
      <c r="C122" s="224"/>
      <c r="D122" s="224"/>
      <c r="E122" s="224"/>
      <c r="F122" s="224"/>
      <c r="G122" s="225"/>
      <c r="H122" s="61">
        <f>SUM(H121)</f>
        <v>0</v>
      </c>
      <c r="I122" s="61"/>
      <c r="J122" s="122"/>
    </row>
    <row r="123" spans="1:12" hidden="1">
      <c r="A123" s="61">
        <v>11</v>
      </c>
      <c r="B123" s="104"/>
      <c r="C123" s="61"/>
      <c r="D123" s="61"/>
      <c r="E123" s="61"/>
      <c r="F123" s="61"/>
      <c r="G123" s="61"/>
      <c r="H123" s="61">
        <f>G123*E123*D123</f>
        <v>0</v>
      </c>
      <c r="I123" s="61"/>
      <c r="J123" s="61"/>
    </row>
    <row r="124" spans="1:12" hidden="1">
      <c r="A124" s="226" t="s">
        <v>7</v>
      </c>
      <c r="B124" s="224"/>
      <c r="C124" s="224"/>
      <c r="D124" s="224"/>
      <c r="E124" s="224"/>
      <c r="F124" s="224"/>
      <c r="G124" s="225"/>
      <c r="H124" s="61">
        <f>H123</f>
        <v>0</v>
      </c>
      <c r="I124" s="61"/>
      <c r="J124" s="122"/>
    </row>
    <row r="125" spans="1:12" hidden="1">
      <c r="A125" s="61">
        <v>12</v>
      </c>
      <c r="B125" s="104"/>
      <c r="C125" s="61"/>
      <c r="D125" s="61"/>
      <c r="E125" s="61"/>
      <c r="F125" s="61"/>
      <c r="G125" s="61"/>
      <c r="H125" s="61">
        <f>G125*E125*D125</f>
        <v>0</v>
      </c>
      <c r="I125" s="61"/>
      <c r="J125" s="122"/>
    </row>
    <row r="126" spans="1:12" hidden="1">
      <c r="A126" s="226"/>
      <c r="B126" s="224"/>
      <c r="C126" s="224"/>
      <c r="D126" s="224"/>
      <c r="E126" s="224"/>
      <c r="F126" s="224"/>
      <c r="G126" s="225"/>
      <c r="H126" s="61">
        <f>H125</f>
        <v>0</v>
      </c>
      <c r="I126" s="61"/>
      <c r="J126" s="122"/>
    </row>
    <row r="127" spans="1:12" ht="15">
      <c r="A127" s="227" t="s">
        <v>171</v>
      </c>
      <c r="B127" s="228"/>
      <c r="C127" s="228"/>
      <c r="D127" s="228"/>
      <c r="E127" s="228"/>
      <c r="F127" s="228"/>
      <c r="G127" s="228"/>
      <c r="H127" s="228"/>
      <c r="I127" s="228"/>
      <c r="J127" s="229"/>
    </row>
    <row r="128" spans="1:12" ht="13.15" customHeight="1">
      <c r="A128" s="217" t="s">
        <v>115</v>
      </c>
      <c r="B128" s="193" t="s">
        <v>172</v>
      </c>
      <c r="C128" s="202" t="s">
        <v>134</v>
      </c>
      <c r="D128" s="65">
        <v>1</v>
      </c>
      <c r="E128" s="61">
        <v>2</v>
      </c>
      <c r="F128" s="60" t="s">
        <v>170</v>
      </c>
      <c r="G128" s="61">
        <v>5</v>
      </c>
      <c r="H128" s="61">
        <f t="shared" ref="H128:H129" si="5">G128*E128*D128</f>
        <v>10</v>
      </c>
      <c r="I128" s="65" t="s">
        <v>173</v>
      </c>
      <c r="J128" s="85" t="s">
        <v>137</v>
      </c>
    </row>
    <row r="129" spans="1:10" ht="13.15" customHeight="1">
      <c r="A129" s="218"/>
      <c r="B129" s="194"/>
      <c r="C129" s="203"/>
      <c r="D129" s="65">
        <v>1</v>
      </c>
      <c r="E129" s="61">
        <v>6</v>
      </c>
      <c r="F129" s="60" t="s">
        <v>170</v>
      </c>
      <c r="G129" s="61">
        <v>1</v>
      </c>
      <c r="H129" s="61">
        <f t="shared" si="5"/>
        <v>6</v>
      </c>
      <c r="I129" s="65" t="s">
        <v>174</v>
      </c>
      <c r="J129" s="85"/>
    </row>
    <row r="130" spans="1:10" ht="13.15" customHeight="1">
      <c r="A130" s="218"/>
      <c r="B130" s="194"/>
      <c r="C130" s="203"/>
      <c r="D130" s="65"/>
      <c r="E130" s="61"/>
      <c r="F130" s="60"/>
      <c r="G130" s="61"/>
      <c r="H130" s="61"/>
      <c r="I130" s="60"/>
      <c r="J130" s="85"/>
    </row>
    <row r="131" spans="1:10" ht="13.15" customHeight="1">
      <c r="A131" s="196" t="s">
        <v>7</v>
      </c>
      <c r="B131" s="197"/>
      <c r="C131" s="197"/>
      <c r="D131" s="197"/>
      <c r="E131" s="197"/>
      <c r="F131" s="197"/>
      <c r="G131" s="197"/>
      <c r="H131" s="61">
        <f>SUM(H128:H130)</f>
        <v>16</v>
      </c>
      <c r="I131" s="66"/>
      <c r="J131" s="77"/>
    </row>
    <row r="132" spans="1:10" ht="61.5" customHeight="1">
      <c r="A132" s="73" t="s">
        <v>117</v>
      </c>
      <c r="B132" s="129" t="s">
        <v>175</v>
      </c>
      <c r="C132" s="71" t="s">
        <v>176</v>
      </c>
      <c r="D132" s="130"/>
      <c r="E132" s="130"/>
      <c r="F132" s="130"/>
      <c r="G132" s="63"/>
      <c r="H132" s="61">
        <v>4</v>
      </c>
      <c r="I132" s="66"/>
      <c r="J132" s="77"/>
    </row>
    <row r="133" spans="1:10" ht="13.15" customHeight="1">
      <c r="A133" s="73"/>
      <c r="B133" s="74"/>
      <c r="C133" s="74"/>
      <c r="D133" s="130"/>
      <c r="E133" s="130"/>
      <c r="F133" s="130"/>
      <c r="G133" s="63"/>
      <c r="H133" s="61">
        <f>H132</f>
        <v>4</v>
      </c>
      <c r="I133" s="66"/>
      <c r="J133" s="77"/>
    </row>
    <row r="134" spans="1:10" ht="26">
      <c r="A134" s="217" t="s">
        <v>119</v>
      </c>
      <c r="B134" s="188" t="s">
        <v>177</v>
      </c>
      <c r="C134" s="205" t="s">
        <v>157</v>
      </c>
      <c r="D134" s="60">
        <v>3</v>
      </c>
      <c r="E134" s="60">
        <v>7</v>
      </c>
      <c r="F134" s="60"/>
      <c r="G134" s="60">
        <v>5</v>
      </c>
      <c r="H134" s="131">
        <f>D134*E134*G134</f>
        <v>105</v>
      </c>
      <c r="I134" s="62" t="s">
        <v>178</v>
      </c>
      <c r="J134" s="122"/>
    </row>
    <row r="135" spans="1:10" ht="26">
      <c r="A135" s="218"/>
      <c r="B135" s="189"/>
      <c r="C135" s="206"/>
      <c r="D135" s="60">
        <v>3</v>
      </c>
      <c r="E135" s="60">
        <v>7.6</v>
      </c>
      <c r="F135" s="60"/>
      <c r="G135" s="60">
        <v>1</v>
      </c>
      <c r="H135" s="131">
        <f t="shared" ref="H135:H141" si="6">D135*E135*G135</f>
        <v>22.799999999999997</v>
      </c>
      <c r="I135" s="62" t="s">
        <v>179</v>
      </c>
      <c r="J135" s="122"/>
    </row>
    <row r="136" spans="1:10" ht="15.65" customHeight="1">
      <c r="A136" s="218"/>
      <c r="B136" s="189"/>
      <c r="C136" s="206"/>
      <c r="D136" s="60">
        <v>3</v>
      </c>
      <c r="E136" s="60">
        <v>11.3</v>
      </c>
      <c r="F136" s="60"/>
      <c r="G136" s="60">
        <v>2</v>
      </c>
      <c r="H136" s="131">
        <f t="shared" si="6"/>
        <v>67.800000000000011</v>
      </c>
      <c r="I136" s="188" t="s">
        <v>180</v>
      </c>
      <c r="J136" s="122"/>
    </row>
    <row r="137" spans="1:10">
      <c r="A137" s="218"/>
      <c r="B137" s="189"/>
      <c r="C137" s="206"/>
      <c r="D137" s="60">
        <v>3</v>
      </c>
      <c r="E137" s="60">
        <v>1.25</v>
      </c>
      <c r="F137" s="60"/>
      <c r="G137" s="60">
        <v>2</v>
      </c>
      <c r="H137" s="131">
        <f t="shared" si="6"/>
        <v>7.5</v>
      </c>
      <c r="I137" s="189"/>
      <c r="J137" s="122"/>
    </row>
    <row r="138" spans="1:10">
      <c r="A138" s="218"/>
      <c r="B138" s="189"/>
      <c r="C138" s="206"/>
      <c r="D138" s="60">
        <v>1.2</v>
      </c>
      <c r="E138" s="60">
        <v>1.5</v>
      </c>
      <c r="F138" s="60"/>
      <c r="G138" s="60">
        <v>-3</v>
      </c>
      <c r="H138" s="131">
        <f t="shared" si="6"/>
        <v>-5.3999999999999995</v>
      </c>
      <c r="I138" s="189"/>
      <c r="J138" s="122"/>
    </row>
    <row r="139" spans="1:10">
      <c r="A139" s="218"/>
      <c r="B139" s="189"/>
      <c r="C139" s="206"/>
      <c r="D139" s="60">
        <v>2.6</v>
      </c>
      <c r="E139" s="60">
        <v>0.8</v>
      </c>
      <c r="F139" s="60"/>
      <c r="G139" s="60">
        <v>-7</v>
      </c>
      <c r="H139" s="131">
        <f t="shared" si="6"/>
        <v>-14.56</v>
      </c>
      <c r="I139" s="190"/>
      <c r="J139" s="122"/>
    </row>
    <row r="140" spans="1:10">
      <c r="A140" s="218"/>
      <c r="B140" s="189"/>
      <c r="C140" s="206"/>
      <c r="D140" s="60">
        <v>4</v>
      </c>
      <c r="E140" s="60">
        <v>12</v>
      </c>
      <c r="F140" s="60"/>
      <c r="G140" s="60">
        <v>2</v>
      </c>
      <c r="H140" s="131">
        <f t="shared" si="6"/>
        <v>96</v>
      </c>
      <c r="I140" s="191" t="s">
        <v>181</v>
      </c>
      <c r="J140" s="122"/>
    </row>
    <row r="141" spans="1:10">
      <c r="A141" s="219"/>
      <c r="B141" s="190"/>
      <c r="C141" s="207"/>
      <c r="D141" s="60">
        <v>4</v>
      </c>
      <c r="E141" s="60">
        <v>4.0999999999999996</v>
      </c>
      <c r="F141" s="60"/>
      <c r="G141" s="60">
        <v>2</v>
      </c>
      <c r="H141" s="131">
        <f t="shared" si="6"/>
        <v>32.799999999999997</v>
      </c>
      <c r="I141" s="192"/>
      <c r="J141" s="122"/>
    </row>
    <row r="142" spans="1:10">
      <c r="A142" s="196" t="s">
        <v>7</v>
      </c>
      <c r="B142" s="197"/>
      <c r="C142" s="197"/>
      <c r="D142" s="197"/>
      <c r="E142" s="197"/>
      <c r="F142" s="197"/>
      <c r="G142" s="197"/>
      <c r="H142" s="132">
        <f>SUM(H134:H141)</f>
        <v>311.94</v>
      </c>
      <c r="I142" s="123"/>
      <c r="J142" s="122"/>
    </row>
    <row r="143" spans="1:10" ht="33.65" customHeight="1">
      <c r="A143" s="217" t="s">
        <v>121</v>
      </c>
      <c r="B143" s="195" t="s">
        <v>182</v>
      </c>
      <c r="C143" s="196" t="s">
        <v>157</v>
      </c>
      <c r="D143" s="123">
        <v>0.5</v>
      </c>
      <c r="E143" s="133">
        <v>1</v>
      </c>
      <c r="F143" s="123">
        <v>0.6</v>
      </c>
      <c r="G143" s="123">
        <v>5</v>
      </c>
      <c r="H143" s="123">
        <f t="shared" ref="H143:H144" si="7">D143*E143*F143*G143</f>
        <v>1.5</v>
      </c>
      <c r="I143" s="131" t="s">
        <v>183</v>
      </c>
      <c r="J143" s="122"/>
    </row>
    <row r="144" spans="1:10" ht="33.65" customHeight="1">
      <c r="A144" s="218"/>
      <c r="B144" s="195"/>
      <c r="C144" s="197"/>
      <c r="D144" s="123">
        <v>2.6</v>
      </c>
      <c r="E144" s="133">
        <v>1</v>
      </c>
      <c r="F144" s="123">
        <v>0.8</v>
      </c>
      <c r="G144" s="123">
        <v>6</v>
      </c>
      <c r="H144" s="123">
        <f t="shared" si="7"/>
        <v>12.48</v>
      </c>
      <c r="I144" s="131" t="s">
        <v>49</v>
      </c>
      <c r="J144" s="122"/>
    </row>
    <row r="145" spans="1:10">
      <c r="A145" s="196" t="s">
        <v>7</v>
      </c>
      <c r="B145" s="197"/>
      <c r="C145" s="197"/>
      <c r="D145" s="197"/>
      <c r="E145" s="197"/>
      <c r="F145" s="197"/>
      <c r="G145" s="197"/>
      <c r="H145" s="132">
        <f>SUM(H143:H144)</f>
        <v>13.98</v>
      </c>
      <c r="I145" s="123"/>
      <c r="J145" s="122"/>
    </row>
  </sheetData>
  <mergeCells count="102">
    <mergeCell ref="A1:J1"/>
    <mergeCell ref="A3:J3"/>
    <mergeCell ref="A7:G7"/>
    <mergeCell ref="A15:G15"/>
    <mergeCell ref="A22:G22"/>
    <mergeCell ref="A26:G26"/>
    <mergeCell ref="A29:G29"/>
    <mergeCell ref="A31:G31"/>
    <mergeCell ref="A38:G38"/>
    <mergeCell ref="B8:B14"/>
    <mergeCell ref="B16:B21"/>
    <mergeCell ref="B23:B25"/>
    <mergeCell ref="B27:B28"/>
    <mergeCell ref="B32:B37"/>
    <mergeCell ref="I16:I20"/>
    <mergeCell ref="A127:J127"/>
    <mergeCell ref="B101:B105"/>
    <mergeCell ref="B107:B111"/>
    <mergeCell ref="B113:B114"/>
    <mergeCell ref="B116:B118"/>
    <mergeCell ref="A78:G78"/>
    <mergeCell ref="A80:G80"/>
    <mergeCell ref="A83:J83"/>
    <mergeCell ref="A86:G86"/>
    <mergeCell ref="A88:G88"/>
    <mergeCell ref="A90:G90"/>
    <mergeCell ref="A92:G92"/>
    <mergeCell ref="A97:G97"/>
    <mergeCell ref="A98:J98"/>
    <mergeCell ref="B84:B85"/>
    <mergeCell ref="B93:B96"/>
    <mergeCell ref="B4:B6"/>
    <mergeCell ref="A100:G100"/>
    <mergeCell ref="A106:G106"/>
    <mergeCell ref="A112:G112"/>
    <mergeCell ref="A119:G119"/>
    <mergeCell ref="A120:B120"/>
    <mergeCell ref="A122:G122"/>
    <mergeCell ref="A124:G124"/>
    <mergeCell ref="A126:G126"/>
    <mergeCell ref="A40:G40"/>
    <mergeCell ref="A47:G47"/>
    <mergeCell ref="A54:G54"/>
    <mergeCell ref="A58:G58"/>
    <mergeCell ref="A60:G60"/>
    <mergeCell ref="A62:G62"/>
    <mergeCell ref="A69:G69"/>
    <mergeCell ref="A74:G74"/>
    <mergeCell ref="A76:G76"/>
    <mergeCell ref="B41:B46"/>
    <mergeCell ref="B48:B51"/>
    <mergeCell ref="B55:B57"/>
    <mergeCell ref="B63:B68"/>
    <mergeCell ref="B70:B73"/>
    <mergeCell ref="C143:C144"/>
    <mergeCell ref="A131:G131"/>
    <mergeCell ref="A142:G142"/>
    <mergeCell ref="A145:G145"/>
    <mergeCell ref="A4:A6"/>
    <mergeCell ref="A8:A14"/>
    <mergeCell ref="A16:A21"/>
    <mergeCell ref="A23:A25"/>
    <mergeCell ref="A27:A28"/>
    <mergeCell ref="A32:A37"/>
    <mergeCell ref="A41:A46"/>
    <mergeCell ref="A48:A51"/>
    <mergeCell ref="A55:A57"/>
    <mergeCell ref="A63:A68"/>
    <mergeCell ref="A70:A73"/>
    <mergeCell ref="A84:A85"/>
    <mergeCell ref="A93:A96"/>
    <mergeCell ref="A101:A105"/>
    <mergeCell ref="A107:A111"/>
    <mergeCell ref="A113:A114"/>
    <mergeCell ref="A116:A118"/>
    <mergeCell ref="A128:A130"/>
    <mergeCell ref="A134:A141"/>
    <mergeCell ref="A143:A144"/>
    <mergeCell ref="I136:I139"/>
    <mergeCell ref="I140:I141"/>
    <mergeCell ref="B128:B130"/>
    <mergeCell ref="B134:B141"/>
    <mergeCell ref="B143:B144"/>
    <mergeCell ref="C4:C6"/>
    <mergeCell ref="C8:C14"/>
    <mergeCell ref="C16:C20"/>
    <mergeCell ref="C23:C25"/>
    <mergeCell ref="C27:C28"/>
    <mergeCell ref="C32:C36"/>
    <mergeCell ref="C41:C46"/>
    <mergeCell ref="C48:C51"/>
    <mergeCell ref="C55:C57"/>
    <mergeCell ref="C63:C68"/>
    <mergeCell ref="C70:C73"/>
    <mergeCell ref="C84:C85"/>
    <mergeCell ref="C93:C96"/>
    <mergeCell ref="C101:C105"/>
    <mergeCell ref="C107:C111"/>
    <mergeCell ref="C113:C114"/>
    <mergeCell ref="C116:C118"/>
    <mergeCell ref="C128:C130"/>
    <mergeCell ref="C134:C141"/>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6"/>
  <sheetViews>
    <sheetView tabSelected="1" workbookViewId="0">
      <selection activeCell="B12" sqref="B12"/>
    </sheetView>
  </sheetViews>
  <sheetFormatPr defaultColWidth="9" defaultRowHeight="14.5"/>
  <cols>
    <col min="1" max="1" width="6.26953125" customWidth="1"/>
    <col min="2" max="2" width="99.54296875" customWidth="1"/>
    <col min="3" max="3" width="34.54296875" customWidth="1"/>
  </cols>
  <sheetData>
    <row r="1" spans="1:3" s="1" customFormat="1" ht="29.25" customHeight="1">
      <c r="A1" s="309" t="s">
        <v>276</v>
      </c>
      <c r="B1" s="310"/>
      <c r="C1" s="311"/>
    </row>
    <row r="2" spans="1:3" s="1" customFormat="1" ht="144.75" customHeight="1">
      <c r="A2" s="288" t="s">
        <v>277</v>
      </c>
      <c r="B2" s="289"/>
      <c r="C2" s="290"/>
    </row>
    <row r="3" spans="1:3" ht="27.75" customHeight="1">
      <c r="A3" s="2" t="s">
        <v>85</v>
      </c>
      <c r="B3" s="3" t="s">
        <v>278</v>
      </c>
      <c r="C3" s="4" t="s">
        <v>279</v>
      </c>
    </row>
    <row r="4" spans="1:3" ht="35" customHeight="1">
      <c r="A4" s="5">
        <v>1</v>
      </c>
      <c r="B4" s="6" t="s">
        <v>280</v>
      </c>
      <c r="C4" s="7">
        <f>'Priority 1 A. BOQ of BW'!F24</f>
        <v>0</v>
      </c>
    </row>
    <row r="5" spans="1:3" ht="32.5" customHeight="1">
      <c r="A5" s="8"/>
      <c r="B5" s="9" t="s">
        <v>281</v>
      </c>
      <c r="C5" s="10">
        <f>SUM(C4:C4)</f>
        <v>0</v>
      </c>
    </row>
    <row r="9" spans="1:3">
      <c r="C9" s="11"/>
    </row>
    <row r="16" spans="1:3">
      <c r="B16" t="s">
        <v>282</v>
      </c>
    </row>
  </sheetData>
  <mergeCells count="2">
    <mergeCell ref="A1:C1"/>
    <mergeCell ref="A2:C2"/>
  </mergeCells>
  <pageMargins left="0.7" right="0.7" top="0.75" bottom="0.75" header="0.3" footer="0.3"/>
  <pageSetup scale="87"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
  <sheetViews>
    <sheetView topLeftCell="A17" workbookViewId="0">
      <selection activeCell="E15" sqref="E15:F22"/>
    </sheetView>
  </sheetViews>
  <sheetFormatPr defaultColWidth="8.81640625" defaultRowHeight="14.5"/>
  <cols>
    <col min="1" max="1" width="5.1796875" style="12" customWidth="1"/>
    <col min="2" max="2" width="117.7265625" style="1" customWidth="1"/>
    <col min="3" max="3" width="11.54296875" style="13" customWidth="1"/>
    <col min="4" max="4" width="10.81640625" style="13" customWidth="1"/>
    <col min="5" max="5" width="10.7265625" style="26" customWidth="1"/>
    <col min="6" max="6" width="18.1796875" style="13" customWidth="1"/>
    <col min="7" max="7" width="25.7265625" style="14" customWidth="1"/>
    <col min="8" max="16384" width="8.81640625" style="1"/>
  </cols>
  <sheetData>
    <row r="1" spans="1:7" ht="21">
      <c r="A1" s="285" t="s">
        <v>184</v>
      </c>
      <c r="B1" s="286"/>
      <c r="C1" s="286"/>
      <c r="D1" s="286"/>
      <c r="E1" s="286"/>
      <c r="F1" s="286"/>
      <c r="G1" s="287"/>
    </row>
    <row r="2" spans="1:7" ht="111" customHeight="1">
      <c r="A2" s="288" t="s">
        <v>77</v>
      </c>
      <c r="B2" s="289"/>
      <c r="C2" s="289"/>
      <c r="D2" s="289"/>
      <c r="E2" s="289"/>
      <c r="F2" s="289"/>
      <c r="G2" s="290"/>
    </row>
    <row r="3" spans="1:7" ht="15.5">
      <c r="A3" s="291" t="s">
        <v>185</v>
      </c>
      <c r="B3" s="291"/>
      <c r="C3" s="291"/>
      <c r="D3" s="291"/>
      <c r="E3" s="291"/>
      <c r="F3" s="291"/>
      <c r="G3" s="291"/>
    </row>
    <row r="4" spans="1:7">
      <c r="A4" s="282" t="s">
        <v>186</v>
      </c>
      <c r="B4" s="282"/>
      <c r="C4" s="282"/>
      <c r="D4" s="282"/>
      <c r="E4" s="282"/>
      <c r="F4" s="282"/>
      <c r="G4" s="282"/>
    </row>
    <row r="5" spans="1:7">
      <c r="A5" s="282" t="s">
        <v>187</v>
      </c>
      <c r="B5" s="282"/>
      <c r="C5" s="282" t="s">
        <v>3</v>
      </c>
      <c r="D5" s="282" t="s">
        <v>81</v>
      </c>
      <c r="E5" s="283" t="s">
        <v>82</v>
      </c>
      <c r="F5" s="284" t="s">
        <v>83</v>
      </c>
      <c r="G5" s="282" t="s">
        <v>84</v>
      </c>
    </row>
    <row r="6" spans="1:7">
      <c r="A6" s="27" t="s">
        <v>85</v>
      </c>
      <c r="B6" s="28" t="s">
        <v>2</v>
      </c>
      <c r="C6" s="282"/>
      <c r="D6" s="282"/>
      <c r="E6" s="283"/>
      <c r="F6" s="284"/>
      <c r="G6" s="282"/>
    </row>
    <row r="7" spans="1:7" ht="15.5">
      <c r="A7" s="29"/>
      <c r="B7" s="30" t="s">
        <v>86</v>
      </c>
      <c r="C7" s="31"/>
      <c r="D7" s="31"/>
      <c r="E7" s="32"/>
      <c r="F7" s="31"/>
      <c r="G7" s="33"/>
    </row>
    <row r="8" spans="1:7" ht="62">
      <c r="A8" s="34" t="s">
        <v>188</v>
      </c>
      <c r="B8" s="35" t="s">
        <v>189</v>
      </c>
      <c r="C8" s="36" t="s">
        <v>190</v>
      </c>
      <c r="D8" s="37">
        <v>162</v>
      </c>
      <c r="E8" s="38"/>
      <c r="F8" s="39"/>
      <c r="G8" s="40"/>
    </row>
    <row r="9" spans="1:7" ht="77.5">
      <c r="A9" s="41" t="s">
        <v>191</v>
      </c>
      <c r="B9" s="42" t="s">
        <v>192</v>
      </c>
      <c r="C9" s="43" t="s">
        <v>190</v>
      </c>
      <c r="D9" s="44">
        <v>409.5</v>
      </c>
      <c r="E9" s="45"/>
      <c r="F9" s="46"/>
      <c r="G9" s="47"/>
    </row>
    <row r="10" spans="1:7" ht="77.5">
      <c r="A10" s="41" t="s">
        <v>193</v>
      </c>
      <c r="B10" s="42" t="s">
        <v>194</v>
      </c>
      <c r="C10" s="43" t="s">
        <v>190</v>
      </c>
      <c r="D10" s="44">
        <v>13.39</v>
      </c>
      <c r="E10" s="45"/>
      <c r="F10" s="46"/>
      <c r="G10" s="47"/>
    </row>
    <row r="11" spans="1:7" ht="62">
      <c r="A11" s="41" t="s">
        <v>195</v>
      </c>
      <c r="B11" s="48" t="s">
        <v>196</v>
      </c>
      <c r="C11" s="43" t="s">
        <v>197</v>
      </c>
      <c r="D11" s="44">
        <v>945</v>
      </c>
      <c r="E11" s="45"/>
      <c r="F11" s="46"/>
      <c r="G11" s="47"/>
    </row>
    <row r="12" spans="1:7" ht="62">
      <c r="A12" s="41" t="s">
        <v>198</v>
      </c>
      <c r="B12" s="49" t="s">
        <v>199</v>
      </c>
      <c r="C12" s="43" t="s">
        <v>197</v>
      </c>
      <c r="D12" s="44">
        <v>36</v>
      </c>
      <c r="E12" s="45"/>
      <c r="F12" s="46"/>
      <c r="G12" s="21"/>
    </row>
    <row r="13" spans="1:7" ht="18.5">
      <c r="A13" s="271" t="s">
        <v>200</v>
      </c>
      <c r="B13" s="272"/>
      <c r="C13" s="272"/>
      <c r="D13" s="272"/>
      <c r="E13" s="272"/>
      <c r="F13" s="50">
        <f>SUM(F8:F12)</f>
        <v>0</v>
      </c>
      <c r="G13" s="51"/>
    </row>
    <row r="14" spans="1:7" ht="18.5">
      <c r="A14" s="273" t="s">
        <v>201</v>
      </c>
      <c r="B14" s="274"/>
      <c r="C14" s="275"/>
      <c r="D14" s="275"/>
      <c r="E14" s="275"/>
      <c r="F14" s="275"/>
      <c r="G14" s="276"/>
    </row>
    <row r="15" spans="1:7" ht="62">
      <c r="A15" s="41" t="s">
        <v>202</v>
      </c>
      <c r="B15" s="52" t="s">
        <v>203</v>
      </c>
      <c r="C15" s="43" t="s">
        <v>190</v>
      </c>
      <c r="D15" s="44">
        <v>6.59</v>
      </c>
      <c r="E15" s="45"/>
      <c r="F15" s="46"/>
      <c r="G15" s="21"/>
    </row>
    <row r="16" spans="1:7" ht="77.5">
      <c r="A16" s="41" t="s">
        <v>204</v>
      </c>
      <c r="B16" s="53" t="s">
        <v>205</v>
      </c>
      <c r="C16" s="43" t="s">
        <v>190</v>
      </c>
      <c r="D16" s="44">
        <v>2.9</v>
      </c>
      <c r="E16" s="45"/>
      <c r="F16" s="46"/>
      <c r="G16" s="21"/>
    </row>
    <row r="17" spans="1:7" ht="77.5">
      <c r="A17" s="41" t="s">
        <v>206</v>
      </c>
      <c r="B17" s="53" t="s">
        <v>207</v>
      </c>
      <c r="C17" s="43" t="s">
        <v>190</v>
      </c>
      <c r="D17" s="44">
        <v>0.36</v>
      </c>
      <c r="E17" s="45"/>
      <c r="F17" s="46"/>
      <c r="G17" s="21"/>
    </row>
    <row r="18" spans="1:7" ht="62">
      <c r="A18" s="41" t="s">
        <v>208</v>
      </c>
      <c r="B18" s="53" t="s">
        <v>209</v>
      </c>
      <c r="C18" s="43" t="s">
        <v>197</v>
      </c>
      <c r="D18" s="44">
        <v>11.08</v>
      </c>
      <c r="E18" s="45"/>
      <c r="F18" s="46"/>
      <c r="G18" s="21"/>
    </row>
    <row r="19" spans="1:7" ht="62">
      <c r="A19" s="41" t="s">
        <v>210</v>
      </c>
      <c r="B19" s="53" t="s">
        <v>211</v>
      </c>
      <c r="C19" s="43" t="s">
        <v>197</v>
      </c>
      <c r="D19" s="44">
        <v>12.82</v>
      </c>
      <c r="E19" s="45"/>
      <c r="F19" s="46"/>
      <c r="G19" s="21"/>
    </row>
    <row r="20" spans="1:7" ht="62">
      <c r="A20" s="41" t="s">
        <v>212</v>
      </c>
      <c r="B20" s="53" t="s">
        <v>213</v>
      </c>
      <c r="C20" s="43" t="s">
        <v>197</v>
      </c>
      <c r="D20" s="44">
        <f>D19</f>
        <v>12.82</v>
      </c>
      <c r="E20" s="45"/>
      <c r="F20" s="46"/>
      <c r="G20" s="21"/>
    </row>
    <row r="21" spans="1:7" ht="62">
      <c r="A21" s="41" t="s">
        <v>214</v>
      </c>
      <c r="B21" s="53" t="s">
        <v>215</v>
      </c>
      <c r="C21" s="43" t="s">
        <v>197</v>
      </c>
      <c r="D21" s="44">
        <v>22.15</v>
      </c>
      <c r="E21" s="45"/>
      <c r="F21" s="46"/>
      <c r="G21" s="21"/>
    </row>
    <row r="22" spans="1:7" ht="62">
      <c r="A22" s="41" t="s">
        <v>216</v>
      </c>
      <c r="B22" s="53" t="s">
        <v>217</v>
      </c>
      <c r="C22" s="43" t="s">
        <v>218</v>
      </c>
      <c r="D22" s="44">
        <v>3</v>
      </c>
      <c r="E22" s="45"/>
      <c r="F22" s="46"/>
      <c r="G22" s="21"/>
    </row>
    <row r="23" spans="1:7" ht="18.5">
      <c r="A23" s="277" t="s">
        <v>200</v>
      </c>
      <c r="B23" s="278"/>
      <c r="C23" s="278"/>
      <c r="D23" s="278"/>
      <c r="E23" s="278"/>
      <c r="F23" s="54">
        <f>SUM(F15:F22)</f>
        <v>0</v>
      </c>
      <c r="G23" s="51"/>
    </row>
    <row r="24" spans="1:7" ht="18.5">
      <c r="A24" s="279" t="s">
        <v>219</v>
      </c>
      <c r="B24" s="280"/>
      <c r="C24" s="280"/>
      <c r="D24" s="280"/>
      <c r="E24" s="281"/>
      <c r="F24" s="55">
        <f>F23+F13</f>
        <v>0</v>
      </c>
      <c r="G24" s="56"/>
    </row>
  </sheetData>
  <mergeCells count="14">
    <mergeCell ref="A1:G1"/>
    <mergeCell ref="A2:G2"/>
    <mergeCell ref="A3:G3"/>
    <mergeCell ref="A4:G4"/>
    <mergeCell ref="A5:B5"/>
    <mergeCell ref="A13:E13"/>
    <mergeCell ref="A14:G14"/>
    <mergeCell ref="A23:E23"/>
    <mergeCell ref="A24:E24"/>
    <mergeCell ref="C5:C6"/>
    <mergeCell ref="D5:D6"/>
    <mergeCell ref="E5:E6"/>
    <mergeCell ref="F5:F6"/>
    <mergeCell ref="G5:G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9"/>
  <sheetViews>
    <sheetView view="pageBreakPreview" zoomScale="115" zoomScaleNormal="100" workbookViewId="0">
      <selection activeCell="B6" sqref="B6"/>
    </sheetView>
  </sheetViews>
  <sheetFormatPr defaultColWidth="8.81640625" defaultRowHeight="14.5"/>
  <cols>
    <col min="1" max="1" width="5.1796875" style="12" customWidth="1"/>
    <col min="2" max="2" width="115.54296875" style="1" customWidth="1"/>
    <col min="3" max="3" width="8" style="13" customWidth="1"/>
    <col min="4" max="4" width="11.7265625" style="13" customWidth="1"/>
    <col min="5" max="5" width="15" style="13" customWidth="1"/>
    <col min="6" max="6" width="17" style="13" customWidth="1"/>
    <col min="7" max="7" width="25.7265625" style="14" customWidth="1"/>
    <col min="8" max="16384" width="8.81640625" style="1"/>
  </cols>
  <sheetData>
    <row r="1" spans="1:7" ht="29.25" customHeight="1">
      <c r="A1" s="292" t="s">
        <v>220</v>
      </c>
      <c r="B1" s="293"/>
      <c r="C1" s="293"/>
      <c r="D1" s="293"/>
      <c r="E1" s="293"/>
      <c r="F1" s="293"/>
      <c r="G1" s="294"/>
    </row>
    <row r="2" spans="1:7" ht="111" customHeight="1">
      <c r="A2" s="295" t="s">
        <v>221</v>
      </c>
      <c r="B2" s="296"/>
      <c r="C2" s="296"/>
      <c r="D2" s="296"/>
      <c r="E2" s="296"/>
      <c r="F2" s="296"/>
      <c r="G2" s="297"/>
    </row>
    <row r="3" spans="1:7" ht="17.25" customHeight="1">
      <c r="A3" s="298" t="s">
        <v>222</v>
      </c>
      <c r="B3" s="301" t="s">
        <v>2</v>
      </c>
      <c r="C3" s="303" t="s">
        <v>3</v>
      </c>
      <c r="D3" s="303" t="s">
        <v>223</v>
      </c>
      <c r="E3" s="303" t="s">
        <v>82</v>
      </c>
      <c r="F3" s="303" t="s">
        <v>224</v>
      </c>
      <c r="G3" s="306" t="s">
        <v>84</v>
      </c>
    </row>
    <row r="4" spans="1:7" ht="6" customHeight="1">
      <c r="A4" s="299"/>
      <c r="B4" s="302"/>
      <c r="C4" s="304"/>
      <c r="D4" s="304"/>
      <c r="E4" s="304"/>
      <c r="F4" s="304"/>
      <c r="G4" s="307"/>
    </row>
    <row r="5" spans="1:7" ht="16.5" customHeight="1">
      <c r="A5" s="300"/>
      <c r="B5" s="15" t="s">
        <v>225</v>
      </c>
      <c r="C5" s="305"/>
      <c r="D5" s="305"/>
      <c r="E5" s="305"/>
      <c r="F5" s="305"/>
      <c r="G5" s="308"/>
    </row>
    <row r="6" spans="1:7" ht="77.5">
      <c r="A6" s="16" t="s">
        <v>226</v>
      </c>
      <c r="B6" s="17" t="s">
        <v>227</v>
      </c>
      <c r="C6" s="18" t="s">
        <v>228</v>
      </c>
      <c r="D6" s="19">
        <v>1</v>
      </c>
      <c r="E6" s="20"/>
      <c r="F6" s="20">
        <f>E6*D6</f>
        <v>0</v>
      </c>
      <c r="G6" s="21"/>
    </row>
    <row r="7" spans="1:7" ht="62">
      <c r="A7" s="16" t="s">
        <v>229</v>
      </c>
      <c r="B7" s="17" t="s">
        <v>230</v>
      </c>
      <c r="C7" s="18" t="s">
        <v>228</v>
      </c>
      <c r="D7" s="19">
        <v>1</v>
      </c>
      <c r="E7" s="20"/>
      <c r="F7" s="20">
        <f t="shared" ref="F7:F17" si="0">E7*D7</f>
        <v>0</v>
      </c>
      <c r="G7" s="21"/>
    </row>
    <row r="8" spans="1:7" ht="62">
      <c r="A8" s="16" t="s">
        <v>231</v>
      </c>
      <c r="B8" s="17" t="s">
        <v>232</v>
      </c>
      <c r="C8" s="18" t="s">
        <v>228</v>
      </c>
      <c r="D8" s="19">
        <v>1</v>
      </c>
      <c r="E8" s="20"/>
      <c r="F8" s="20">
        <f t="shared" si="0"/>
        <v>0</v>
      </c>
      <c r="G8" s="21"/>
    </row>
    <row r="9" spans="1:7" ht="62">
      <c r="A9" s="16" t="s">
        <v>233</v>
      </c>
      <c r="B9" s="22" t="s">
        <v>234</v>
      </c>
      <c r="C9" s="18" t="s">
        <v>235</v>
      </c>
      <c r="D9" s="19"/>
      <c r="E9" s="20"/>
      <c r="F9" s="20">
        <f t="shared" si="0"/>
        <v>0</v>
      </c>
      <c r="G9" s="21"/>
    </row>
    <row r="10" spans="1:7" ht="62">
      <c r="A10" s="16" t="s">
        <v>236</v>
      </c>
      <c r="B10" s="22" t="s">
        <v>237</v>
      </c>
      <c r="C10" s="18" t="s">
        <v>235</v>
      </c>
      <c r="D10" s="19"/>
      <c r="E10" s="20"/>
      <c r="F10" s="20">
        <f t="shared" si="0"/>
        <v>0</v>
      </c>
      <c r="G10" s="21"/>
    </row>
    <row r="11" spans="1:7" ht="62">
      <c r="A11" s="16" t="s">
        <v>238</v>
      </c>
      <c r="B11" s="22" t="s">
        <v>239</v>
      </c>
      <c r="C11" s="18" t="s">
        <v>235</v>
      </c>
      <c r="D11" s="19"/>
      <c r="E11" s="20"/>
      <c r="F11" s="20">
        <f t="shared" si="0"/>
        <v>0</v>
      </c>
      <c r="G11" s="21"/>
    </row>
    <row r="12" spans="1:7" ht="62">
      <c r="A12" s="16" t="s">
        <v>240</v>
      </c>
      <c r="B12" s="22" t="s">
        <v>241</v>
      </c>
      <c r="C12" s="18" t="s">
        <v>235</v>
      </c>
      <c r="D12" s="19"/>
      <c r="E12" s="20"/>
      <c r="F12" s="20">
        <f t="shared" si="0"/>
        <v>0</v>
      </c>
      <c r="G12" s="21"/>
    </row>
    <row r="13" spans="1:7" ht="62">
      <c r="A13" s="16" t="s">
        <v>242</v>
      </c>
      <c r="B13" s="22" t="s">
        <v>243</v>
      </c>
      <c r="C13" s="18" t="s">
        <v>235</v>
      </c>
      <c r="D13" s="19"/>
      <c r="E13" s="20"/>
      <c r="F13" s="20">
        <f t="shared" si="0"/>
        <v>0</v>
      </c>
      <c r="G13" s="21"/>
    </row>
    <row r="14" spans="1:7" ht="62">
      <c r="A14" s="16" t="s">
        <v>244</v>
      </c>
      <c r="B14" s="22" t="s">
        <v>245</v>
      </c>
      <c r="C14" s="18" t="s">
        <v>235</v>
      </c>
      <c r="D14" s="19"/>
      <c r="E14" s="20"/>
      <c r="F14" s="20">
        <f t="shared" si="0"/>
        <v>0</v>
      </c>
      <c r="G14" s="21"/>
    </row>
    <row r="15" spans="1:7" ht="62">
      <c r="A15" s="16" t="s">
        <v>246</v>
      </c>
      <c r="B15" s="22" t="s">
        <v>247</v>
      </c>
      <c r="C15" s="18" t="s">
        <v>235</v>
      </c>
      <c r="D15" s="19"/>
      <c r="E15" s="20"/>
      <c r="F15" s="20">
        <f t="shared" si="0"/>
        <v>0</v>
      </c>
      <c r="G15" s="21"/>
    </row>
    <row r="16" spans="1:7" ht="62">
      <c r="A16" s="16" t="s">
        <v>248</v>
      </c>
      <c r="B16" s="22" t="s">
        <v>249</v>
      </c>
      <c r="C16" s="18" t="s">
        <v>235</v>
      </c>
      <c r="D16" s="19"/>
      <c r="E16" s="20"/>
      <c r="F16" s="20">
        <f t="shared" si="0"/>
        <v>0</v>
      </c>
      <c r="G16" s="21"/>
    </row>
    <row r="17" spans="1:7" ht="62">
      <c r="A17" s="16" t="s">
        <v>250</v>
      </c>
      <c r="B17" s="22" t="s">
        <v>251</v>
      </c>
      <c r="C17" s="18" t="s">
        <v>235</v>
      </c>
      <c r="D17" s="19"/>
      <c r="E17" s="20"/>
      <c r="F17" s="20">
        <f t="shared" si="0"/>
        <v>0</v>
      </c>
      <c r="G17" s="21"/>
    </row>
    <row r="18" spans="1:7" ht="24" customHeight="1">
      <c r="A18" s="16"/>
      <c r="B18" s="23" t="s">
        <v>252</v>
      </c>
      <c r="C18" s="18"/>
      <c r="D18" s="19"/>
      <c r="E18" s="20"/>
      <c r="F18" s="24">
        <f>SUM(F6:F17)</f>
        <v>0</v>
      </c>
      <c r="G18" s="21"/>
    </row>
    <row r="19" spans="1:7">
      <c r="F19" s="25"/>
    </row>
  </sheetData>
  <mergeCells count="9">
    <mergeCell ref="A1:G1"/>
    <mergeCell ref="A2:G2"/>
    <mergeCell ref="A3:A5"/>
    <mergeCell ref="B3:B4"/>
    <mergeCell ref="C3:C5"/>
    <mergeCell ref="D3:D5"/>
    <mergeCell ref="E3:E5"/>
    <mergeCell ref="F3:F5"/>
    <mergeCell ref="G3:G5"/>
  </mergeCells>
  <pageMargins left="0.7" right="0.7" top="0.75" bottom="0.75" header="0.3" footer="0.3"/>
  <pageSetup scale="6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16"/>
  <sheetViews>
    <sheetView view="pageBreakPreview" zoomScale="80" zoomScaleNormal="100" workbookViewId="0">
      <selection activeCell="B8" sqref="B8"/>
    </sheetView>
  </sheetViews>
  <sheetFormatPr defaultColWidth="8.81640625" defaultRowHeight="14.5"/>
  <cols>
    <col min="1" max="1" width="5.1796875" style="12" customWidth="1"/>
    <col min="2" max="2" width="87.7265625" style="1" customWidth="1"/>
    <col min="3" max="3" width="8" style="13" customWidth="1"/>
    <col min="4" max="4" width="11.7265625" style="13" customWidth="1"/>
    <col min="5" max="5" width="15" style="13" customWidth="1"/>
    <col min="6" max="6" width="17" style="13" customWidth="1"/>
    <col min="7" max="7" width="25.7265625" style="14" customWidth="1"/>
    <col min="8" max="16384" width="8.81640625" style="1"/>
  </cols>
  <sheetData>
    <row r="1" spans="1:7" ht="29.25" customHeight="1">
      <c r="A1" s="292" t="s">
        <v>220</v>
      </c>
      <c r="B1" s="293"/>
      <c r="C1" s="293"/>
      <c r="D1" s="293"/>
      <c r="E1" s="293"/>
      <c r="F1" s="293"/>
      <c r="G1" s="294"/>
    </row>
    <row r="2" spans="1:7" ht="111" customHeight="1">
      <c r="A2" s="295" t="s">
        <v>221</v>
      </c>
      <c r="B2" s="296"/>
      <c r="C2" s="296"/>
      <c r="D2" s="296"/>
      <c r="E2" s="296"/>
      <c r="F2" s="296"/>
      <c r="G2" s="297"/>
    </row>
    <row r="3" spans="1:7" ht="17.25" customHeight="1">
      <c r="A3" s="298" t="s">
        <v>222</v>
      </c>
      <c r="B3" s="301" t="s">
        <v>2</v>
      </c>
      <c r="C3" s="303" t="s">
        <v>3</v>
      </c>
      <c r="D3" s="303" t="s">
        <v>223</v>
      </c>
      <c r="E3" s="303" t="s">
        <v>82</v>
      </c>
      <c r="F3" s="303" t="s">
        <v>224</v>
      </c>
      <c r="G3" s="306" t="s">
        <v>84</v>
      </c>
    </row>
    <row r="4" spans="1:7" ht="6" customHeight="1">
      <c r="A4" s="299"/>
      <c r="B4" s="302"/>
      <c r="C4" s="304"/>
      <c r="D4" s="304"/>
      <c r="E4" s="304"/>
      <c r="F4" s="304"/>
      <c r="G4" s="307"/>
    </row>
    <row r="5" spans="1:7" ht="16.5" customHeight="1">
      <c r="A5" s="300"/>
      <c r="B5" s="15" t="s">
        <v>253</v>
      </c>
      <c r="C5" s="305"/>
      <c r="D5" s="305"/>
      <c r="E5" s="305"/>
      <c r="F5" s="305"/>
      <c r="G5" s="308"/>
    </row>
    <row r="6" spans="1:7" ht="96" customHeight="1">
      <c r="A6" s="16" t="s">
        <v>254</v>
      </c>
      <c r="B6" s="17" t="s">
        <v>255</v>
      </c>
      <c r="C6" s="18" t="s">
        <v>228</v>
      </c>
      <c r="D6" s="19">
        <v>1</v>
      </c>
      <c r="E6" s="20"/>
      <c r="F6" s="20">
        <f>E6*D6</f>
        <v>0</v>
      </c>
      <c r="G6" s="21"/>
    </row>
    <row r="7" spans="1:7" ht="117" customHeight="1">
      <c r="A7" s="16" t="s">
        <v>256</v>
      </c>
      <c r="B7" s="17" t="s">
        <v>257</v>
      </c>
      <c r="C7" s="18" t="s">
        <v>235</v>
      </c>
      <c r="D7" s="19"/>
      <c r="E7" s="20"/>
      <c r="F7" s="20">
        <f t="shared" ref="F7:F14" si="0">E7*D7</f>
        <v>0</v>
      </c>
      <c r="G7" s="21"/>
    </row>
    <row r="8" spans="1:7" ht="149.25" customHeight="1">
      <c r="A8" s="16" t="s">
        <v>258</v>
      </c>
      <c r="B8" s="17" t="s">
        <v>259</v>
      </c>
      <c r="C8" s="18" t="s">
        <v>235</v>
      </c>
      <c r="D8" s="19"/>
      <c r="E8" s="20"/>
      <c r="F8" s="20">
        <f t="shared" si="0"/>
        <v>0</v>
      </c>
      <c r="G8" s="21"/>
    </row>
    <row r="9" spans="1:7" ht="135.75" customHeight="1">
      <c r="A9" s="16" t="s">
        <v>260</v>
      </c>
      <c r="B9" s="22" t="s">
        <v>261</v>
      </c>
      <c r="C9" s="18" t="s">
        <v>235</v>
      </c>
      <c r="D9" s="19"/>
      <c r="E9" s="20"/>
      <c r="F9" s="20">
        <f t="shared" si="0"/>
        <v>0</v>
      </c>
      <c r="G9" s="21"/>
    </row>
    <row r="10" spans="1:7" ht="132" customHeight="1">
      <c r="A10" s="16" t="s">
        <v>262</v>
      </c>
      <c r="B10" s="17" t="s">
        <v>263</v>
      </c>
      <c r="C10" s="18" t="s">
        <v>235</v>
      </c>
      <c r="D10" s="19"/>
      <c r="E10" s="20"/>
      <c r="F10" s="20">
        <f t="shared" si="0"/>
        <v>0</v>
      </c>
      <c r="G10" s="21"/>
    </row>
    <row r="11" spans="1:7" ht="114" customHeight="1">
      <c r="A11" s="16" t="s">
        <v>264</v>
      </c>
      <c r="B11" s="22" t="s">
        <v>265</v>
      </c>
      <c r="C11" s="18" t="s">
        <v>235</v>
      </c>
      <c r="D11" s="19"/>
      <c r="E11" s="20"/>
      <c r="F11" s="20">
        <f t="shared" si="0"/>
        <v>0</v>
      </c>
      <c r="G11" s="21"/>
    </row>
    <row r="12" spans="1:7" ht="117" customHeight="1">
      <c r="A12" s="16" t="s">
        <v>266</v>
      </c>
      <c r="B12" s="22" t="s">
        <v>267</v>
      </c>
      <c r="C12" s="18" t="s">
        <v>268</v>
      </c>
      <c r="D12" s="19"/>
      <c r="E12" s="20"/>
      <c r="F12" s="20">
        <f t="shared" si="0"/>
        <v>0</v>
      </c>
      <c r="G12" s="21"/>
    </row>
    <row r="13" spans="1:7" ht="101.25" customHeight="1">
      <c r="A13" s="16" t="s">
        <v>269</v>
      </c>
      <c r="B13" s="22"/>
      <c r="C13" s="18"/>
      <c r="D13" s="19"/>
      <c r="E13" s="20"/>
      <c r="F13" s="20">
        <f t="shared" si="0"/>
        <v>0</v>
      </c>
      <c r="G13" s="21"/>
    </row>
    <row r="14" spans="1:7" ht="87.75" customHeight="1">
      <c r="A14" s="16" t="s">
        <v>270</v>
      </c>
      <c r="B14" s="22"/>
      <c r="C14" s="18"/>
      <c r="D14" s="19"/>
      <c r="E14" s="20"/>
      <c r="F14" s="20">
        <f t="shared" si="0"/>
        <v>0</v>
      </c>
      <c r="G14" s="21"/>
    </row>
    <row r="15" spans="1:7" ht="24" customHeight="1">
      <c r="A15" s="16"/>
      <c r="B15" s="23" t="s">
        <v>271</v>
      </c>
      <c r="C15" s="18"/>
      <c r="D15" s="19"/>
      <c r="E15" s="20"/>
      <c r="F15" s="24">
        <f>SUM(F6:F14)</f>
        <v>0</v>
      </c>
      <c r="G15" s="21"/>
    </row>
    <row r="16" spans="1:7">
      <c r="F16" s="25"/>
    </row>
  </sheetData>
  <mergeCells count="9">
    <mergeCell ref="A1:G1"/>
    <mergeCell ref="A2:G2"/>
    <mergeCell ref="A3:A5"/>
    <mergeCell ref="B3:B4"/>
    <mergeCell ref="C3:C5"/>
    <mergeCell ref="D3:D5"/>
    <mergeCell ref="E3:E5"/>
    <mergeCell ref="F3:F5"/>
    <mergeCell ref="G3:G5"/>
  </mergeCells>
  <pageMargins left="0.7" right="0.7" top="0.75" bottom="0.75" header="0.3" footer="0.3"/>
  <pageSetup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2"/>
  <sheetViews>
    <sheetView view="pageBreakPreview" topLeftCell="A22" zoomScale="130" zoomScaleNormal="100" workbookViewId="0">
      <selection activeCell="B9" sqref="B9"/>
    </sheetView>
  </sheetViews>
  <sheetFormatPr defaultColWidth="8.81640625" defaultRowHeight="14.5"/>
  <cols>
    <col min="1" max="1" width="5.1796875" style="12" customWidth="1"/>
    <col min="2" max="2" width="87.7265625" style="1" customWidth="1"/>
    <col min="3" max="3" width="8" style="13" customWidth="1"/>
    <col min="4" max="4" width="11.7265625" style="13" customWidth="1"/>
    <col min="5" max="5" width="15" style="13" customWidth="1"/>
    <col min="6" max="6" width="17" style="13" customWidth="1"/>
    <col min="7" max="7" width="25.7265625" style="14" customWidth="1"/>
    <col min="8" max="16384" width="8.81640625" style="1"/>
  </cols>
  <sheetData>
    <row r="1" spans="1:7" ht="29.25" customHeight="1">
      <c r="A1" s="292" t="s">
        <v>220</v>
      </c>
      <c r="B1" s="293"/>
      <c r="C1" s="293"/>
      <c r="D1" s="293"/>
      <c r="E1" s="293"/>
      <c r="F1" s="293"/>
      <c r="G1" s="294"/>
    </row>
    <row r="2" spans="1:7" ht="111" customHeight="1">
      <c r="A2" s="295" t="s">
        <v>221</v>
      </c>
      <c r="B2" s="296"/>
      <c r="C2" s="296"/>
      <c r="D2" s="296"/>
      <c r="E2" s="296"/>
      <c r="F2" s="296"/>
      <c r="G2" s="297"/>
    </row>
    <row r="3" spans="1:7" ht="17.25" customHeight="1">
      <c r="A3" s="298" t="s">
        <v>222</v>
      </c>
      <c r="B3" s="301" t="s">
        <v>2</v>
      </c>
      <c r="C3" s="303" t="s">
        <v>3</v>
      </c>
      <c r="D3" s="303" t="s">
        <v>223</v>
      </c>
      <c r="E3" s="303" t="s">
        <v>82</v>
      </c>
      <c r="F3" s="303" t="s">
        <v>224</v>
      </c>
      <c r="G3" s="306" t="s">
        <v>84</v>
      </c>
    </row>
    <row r="4" spans="1:7" ht="6" customHeight="1">
      <c r="A4" s="299"/>
      <c r="B4" s="302"/>
      <c r="C4" s="304"/>
      <c r="D4" s="304"/>
      <c r="E4" s="304"/>
      <c r="F4" s="304"/>
      <c r="G4" s="307"/>
    </row>
    <row r="5" spans="1:7" ht="16.5" customHeight="1">
      <c r="A5" s="300"/>
      <c r="B5" s="15" t="s">
        <v>272</v>
      </c>
      <c r="C5" s="305"/>
      <c r="D5" s="305"/>
      <c r="E5" s="305"/>
      <c r="F5" s="305"/>
      <c r="G5" s="308"/>
    </row>
    <row r="6" spans="1:7" ht="113.25" customHeight="1">
      <c r="A6" s="16" t="s">
        <v>48</v>
      </c>
      <c r="B6" s="17" t="s">
        <v>273</v>
      </c>
      <c r="C6" s="18" t="s">
        <v>235</v>
      </c>
      <c r="D6" s="19"/>
      <c r="E6" s="20"/>
      <c r="F6" s="20">
        <f>E6*D6</f>
        <v>0</v>
      </c>
      <c r="G6" s="21"/>
    </row>
    <row r="7" spans="1:7" ht="139.5">
      <c r="A7" s="16" t="s">
        <v>49</v>
      </c>
      <c r="B7" s="17" t="s">
        <v>274</v>
      </c>
      <c r="C7" s="18" t="s">
        <v>235</v>
      </c>
      <c r="D7" s="19"/>
      <c r="E7" s="20"/>
      <c r="F7" s="20">
        <f t="shared" ref="F7:F10" si="0">E7*D7</f>
        <v>0</v>
      </c>
      <c r="G7" s="21"/>
    </row>
    <row r="8" spans="1:7" ht="79.5" customHeight="1">
      <c r="A8" s="16" t="s">
        <v>91</v>
      </c>
      <c r="B8" s="17"/>
      <c r="C8" s="18" t="s">
        <v>235</v>
      </c>
      <c r="D8" s="19"/>
      <c r="E8" s="20"/>
      <c r="F8" s="20">
        <f t="shared" si="0"/>
        <v>0</v>
      </c>
      <c r="G8" s="21"/>
    </row>
    <row r="9" spans="1:7" ht="87.75" customHeight="1">
      <c r="A9" s="16" t="s">
        <v>94</v>
      </c>
      <c r="B9" s="22"/>
      <c r="C9" s="18"/>
      <c r="D9" s="19"/>
      <c r="E9" s="20"/>
      <c r="F9" s="20">
        <f t="shared" si="0"/>
        <v>0</v>
      </c>
      <c r="G9" s="21"/>
    </row>
    <row r="10" spans="1:7" ht="87.75" customHeight="1">
      <c r="A10" s="16" t="s">
        <v>96</v>
      </c>
      <c r="B10" s="22"/>
      <c r="C10" s="18"/>
      <c r="D10" s="19"/>
      <c r="E10" s="20"/>
      <c r="F10" s="20">
        <f t="shared" si="0"/>
        <v>0</v>
      </c>
      <c r="G10" s="21"/>
    </row>
    <row r="11" spans="1:7" ht="24" customHeight="1">
      <c r="A11" s="16"/>
      <c r="B11" s="23" t="s">
        <v>275</v>
      </c>
      <c r="C11" s="18"/>
      <c r="D11" s="19"/>
      <c r="E11" s="20"/>
      <c r="F11" s="24">
        <f>SUM(F6:F10)</f>
        <v>0</v>
      </c>
      <c r="G11" s="21"/>
    </row>
    <row r="12" spans="1:7">
      <c r="F12" s="25"/>
    </row>
  </sheetData>
  <mergeCells count="9">
    <mergeCell ref="A1:G1"/>
    <mergeCell ref="A2:G2"/>
    <mergeCell ref="A3:A5"/>
    <mergeCell ref="B3:B4"/>
    <mergeCell ref="C3:C5"/>
    <mergeCell ref="D3:D5"/>
    <mergeCell ref="E3:E5"/>
    <mergeCell ref="F3:F5"/>
    <mergeCell ref="G3:G5"/>
  </mergeCells>
  <pageMargins left="0.7" right="0.7" top="0.75" bottom="0.75" header="0.3" footer="0.3"/>
  <pageSetup scale="71" fitToHeight="0" orientation="landscape" r:id="rId1"/>
  <colBreaks count="1" manualBreakCount="1">
    <brk id="1" max="1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163C49E8-C13F-47C6-828D-E78DCA71A9B3}"/>
</file>

<file path=customXml/itemProps2.xml><?xml version="1.0" encoding="utf-8"?>
<ds:datastoreItem xmlns:ds="http://schemas.openxmlformats.org/officeDocument/2006/customXml" ds:itemID="{5FA086B3-6519-42BF-AA8E-8A8BF929EE43}"/>
</file>

<file path=customXml/itemProps3.xml><?xml version="1.0" encoding="utf-8"?>
<ds:datastoreItem xmlns:ds="http://schemas.openxmlformats.org/officeDocument/2006/customXml" ds:itemID="{F9C6B100-A1ED-4016-9B8B-E9722BC6426C}"/>
</file>

<file path=customXml/itemProps4.xml><?xml version="1.0" encoding="utf-8"?>
<ds:datastoreItem xmlns:ds="http://schemas.openxmlformats.org/officeDocument/2006/customXml" ds:itemID="{E7388EEA-463B-4EB0-BDDF-AE3A93E4F104}"/>
</file>

<file path=customXml/itemProps5.xml><?xml version="1.0" encoding="utf-8"?>
<ds:datastoreItem xmlns:ds="http://schemas.openxmlformats.org/officeDocument/2006/customXml" ds:itemID="{2082D082-7A51-4A24-BC52-FA22CFAB08EF}"/>
</file>

<file path=customXml/itemProps6.xml><?xml version="1.0" encoding="utf-8"?>
<ds:datastoreItem xmlns:ds="http://schemas.openxmlformats.org/officeDocument/2006/customXml" ds:itemID="{A3CDE722-BE07-424B-92F1-23E5702294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Measurements</vt:lpstr>
      <vt:lpstr>D Civil Works</vt:lpstr>
      <vt:lpstr>Site Measurement Sheet Renovati</vt:lpstr>
      <vt:lpstr>Summary</vt:lpstr>
      <vt:lpstr>Priority 1 A. BOQ of BW</vt:lpstr>
      <vt:lpstr> B. Water System &amp; Sewer System</vt:lpstr>
      <vt:lpstr>C. Electrical works</vt:lpstr>
      <vt:lpstr>D. HVAC works</vt:lpstr>
      <vt:lpstr>'D Civil Works'!Print_Area</vt:lpstr>
      <vt:lpstr>Summary!Print_Area</vt:lpstr>
      <vt:lpstr>' B. Water System &amp; Sewer System'!Print_Titles</vt:lpstr>
      <vt:lpstr>'C. Electrical works'!Print_Titles</vt:lpstr>
      <vt:lpstr>'D Civil Works'!Print_Titles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2024-02-18T17:27:00Z</cp:lastPrinted>
  <dcterms:created xsi:type="dcterms:W3CDTF">2023-12-05T10:33:00Z</dcterms:created>
  <dcterms:modified xsi:type="dcterms:W3CDTF">2024-08-24T12:55:03Z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F4B7E6400E0D47C399EDFFFCFF5F02A5_12</vt:lpwstr>
  </property>
  <property fmtid="{D5CDD505-2E9C-101B-9397-08002B2CF9AE}" pid="3" name="KSOProductBuildVer">
    <vt:lpwstr>2052-12.1.0.16388</vt:lpwstr>
  </property>
  <property fmtid="{D5CDD505-2E9C-101B-9397-08002B2CF9AE}" pid="4" name="ContentTypeId">
    <vt:lpwstr>0x0101009BA85F8052A6DA4FA3E31FF9F74C69700035B2D9EE7372E34AB024084F45C0E42C</vt:lpwstr>
  </property>
</Properties>
</file>