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3 Sar-e-Pul\for RFQ\Sar e Pul\AREP - 9 schools\2024NR46-SARPL-310500031-Malik Tajikia Girl Primary School\"/>
    </mc:Choice>
  </mc:AlternateContent>
  <xr:revisionPtr revIDLastSave="0" documentId="13_ncr:1_{C3596D08-7B96-4AFB-9FE3-EEAEFF23A9EF}" xr6:coauthVersionLast="47" xr6:coauthVersionMax="47" xr10:uidLastSave="{00000000-0000-0000-0000-000000000000}"/>
  <bookViews>
    <workbookView xWindow="29940" yWindow="855" windowWidth="26265" windowHeight="20025" tabRatio="661" firstSheet="1" activeTab="1" xr2:uid="{00000000-000D-0000-FFFF-FFFF00000000}"/>
  </bookViews>
  <sheets>
    <sheet name="Measurements" sheetId="1" state="hidden" r:id="rId1"/>
    <sheet name="Summary" sheetId="4" r:id="rId2"/>
    <sheet name="B. Latrine 5 Cells" sheetId="7" r:id="rId3"/>
    <sheet name="C. School renovation" sheetId="8" r:id="rId4"/>
  </sheets>
  <externalReferences>
    <externalReference r:id="rId5"/>
  </externalReferences>
  <definedNames>
    <definedName name="_xlnm.Print_Area" localSheetId="2">'B. Latrine 5 Cells'!$A$1:$G$40</definedName>
    <definedName name="_xlnm.Print_Area" localSheetId="3">'C. School renovation'!$A$1:$G$24</definedName>
    <definedName name="_xlnm.Print_Area" localSheetId="1">Summary!$A$1:$C$6</definedName>
    <definedName name="_xlnm.Print_Titles" localSheetId="2">'B. Latrine 5 Cells'!$1:$7</definedName>
    <definedName name="_xlnm.Print_Titles" localSheetId="3">'C. School renovation'!$1:$7</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8" l="1"/>
  <c r="F16" i="8"/>
  <c r="D37" i="7"/>
  <c r="D36" i="7"/>
  <c r="D27" i="7"/>
  <c r="D25" i="7"/>
  <c r="D20" i="7"/>
  <c r="D21" i="7"/>
  <c r="D18" i="7"/>
  <c r="F12" i="8"/>
  <c r="D9" i="8"/>
  <c r="F9" i="8"/>
  <c r="F8" i="8"/>
  <c r="F10" i="8"/>
  <c r="F11" i="8"/>
  <c r="F13" i="8"/>
  <c r="F14" i="8"/>
  <c r="F15" i="8"/>
  <c r="F17" i="8"/>
  <c r="F18" i="8"/>
  <c r="F19" i="8"/>
  <c r="F21" i="8"/>
  <c r="F22" i="8"/>
  <c r="F23" i="8"/>
  <c r="F14" i="7"/>
  <c r="F19" i="7"/>
  <c r="F20" i="7"/>
  <c r="F22" i="7"/>
  <c r="F25" i="7"/>
  <c r="F28" i="7"/>
  <c r="F29" i="7"/>
  <c r="F30" i="7"/>
  <c r="F31" i="7"/>
  <c r="F33" i="7"/>
  <c r="F10" i="7"/>
  <c r="F9" i="7"/>
  <c r="F11" i="7"/>
  <c r="F16" i="7"/>
  <c r="F18" i="7"/>
  <c r="F27" i="7"/>
  <c r="F26" i="7"/>
  <c r="F32" i="7"/>
  <c r="F35" i="7"/>
  <c r="F38" i="7"/>
  <c r="F8" i="7"/>
  <c r="F12" i="7"/>
  <c r="F13" i="7"/>
  <c r="F15" i="7"/>
  <c r="F17" i="7"/>
  <c r="F21" i="7"/>
  <c r="F23" i="7"/>
  <c r="F24" i="7"/>
  <c r="F34" i="7"/>
  <c r="F36" i="7"/>
  <c r="F37" i="7"/>
  <c r="F39" i="7"/>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 r="F24" i="8"/>
  <c r="C5" i="4"/>
  <c r="F40" i="7"/>
  <c r="C4" i="4"/>
  <c r="C6" i="4"/>
</calcChain>
</file>

<file path=xl/sharedStrings.xml><?xml version="1.0" encoding="utf-8"?>
<sst xmlns="http://schemas.openxmlformats.org/spreadsheetml/2006/main" count="435" uniqueCount="208">
  <si>
    <t>No</t>
  </si>
  <si>
    <t>Activity</t>
  </si>
  <si>
    <t>Description</t>
  </si>
  <si>
    <t>Unit</t>
  </si>
  <si>
    <t>Length</t>
  </si>
  <si>
    <t>Width</t>
  </si>
  <si>
    <t>Depth</t>
  </si>
  <si>
    <t>Total</t>
  </si>
  <si>
    <t>Remarks</t>
  </si>
  <si>
    <t>Site prepration</t>
  </si>
  <si>
    <t>Construction Area</t>
  </si>
  <si>
    <t>Lump Sum</t>
  </si>
  <si>
    <t>Exterior plaster Repairing</t>
  </si>
  <si>
    <t>Interior Plaster Repairing</t>
  </si>
  <si>
    <t>Windows</t>
  </si>
  <si>
    <t>Doors</t>
  </si>
  <si>
    <t>Floor</t>
  </si>
  <si>
    <t>Roof Repairing</t>
  </si>
  <si>
    <t>Toilets Tiles</t>
  </si>
  <si>
    <t>Toilets wall Tiles</t>
  </si>
  <si>
    <t>Exterior Plaster</t>
  </si>
  <si>
    <r>
      <t>m</t>
    </r>
    <r>
      <rPr>
        <vertAlign val="superscript"/>
        <sz val="11"/>
        <color theme="1"/>
        <rFont val="Calibri Light"/>
        <family val="2"/>
      </rPr>
      <t>2</t>
    </r>
  </si>
  <si>
    <t>Axis A</t>
  </si>
  <si>
    <t>Axis C</t>
  </si>
  <si>
    <t>Axis D</t>
  </si>
  <si>
    <t>Axis F</t>
  </si>
  <si>
    <t>Axis 1,7</t>
  </si>
  <si>
    <t>Axis 3,5</t>
  </si>
  <si>
    <t>Parapet</t>
  </si>
  <si>
    <t>Entity A</t>
  </si>
  <si>
    <t>Entity N</t>
  </si>
  <si>
    <t>Entity M</t>
  </si>
  <si>
    <t>Interior Plaster for walls</t>
  </si>
  <si>
    <t>Entity L</t>
  </si>
  <si>
    <t>Entity H</t>
  </si>
  <si>
    <t>Entity K</t>
  </si>
  <si>
    <t>Entity I</t>
  </si>
  <si>
    <t>Entity F</t>
  </si>
  <si>
    <t>Entity F'</t>
  </si>
  <si>
    <t>Entity B</t>
  </si>
  <si>
    <t>Entity D</t>
  </si>
  <si>
    <t>Windows Adjustment</t>
  </si>
  <si>
    <t>Installation of Doors</t>
  </si>
  <si>
    <t>D1</t>
  </si>
  <si>
    <t>D2</t>
  </si>
  <si>
    <t>Dw1</t>
  </si>
  <si>
    <t>Dw2</t>
  </si>
  <si>
    <t>Floor tiles</t>
  </si>
  <si>
    <t>Roof</t>
  </si>
  <si>
    <t>Toilet Floor</t>
  </si>
  <si>
    <t>Toilet C</t>
  </si>
  <si>
    <t>Toilet O</t>
  </si>
  <si>
    <t>Tolet G</t>
  </si>
  <si>
    <t>Toilet J</t>
  </si>
  <si>
    <t xml:space="preserve">Toilet Walls </t>
  </si>
  <si>
    <t>kitchen</t>
  </si>
  <si>
    <t>Kitchen Cup Boards</t>
  </si>
  <si>
    <t xml:space="preserve">Kitchen </t>
  </si>
  <si>
    <t>Cup Boards</t>
  </si>
  <si>
    <t>Kitchen Desk</t>
  </si>
  <si>
    <t>Desk</t>
  </si>
  <si>
    <t>Unit price (AFN)</t>
  </si>
  <si>
    <t>Remark</t>
  </si>
  <si>
    <t>Job</t>
  </si>
  <si>
    <t>Exterior Painting</t>
  </si>
  <si>
    <t>Pointing Paint</t>
  </si>
  <si>
    <t>wall</t>
  </si>
  <si>
    <t>paint</t>
  </si>
  <si>
    <t>PVC Doors</t>
  </si>
  <si>
    <t>Entity G</t>
  </si>
  <si>
    <t>Entity J</t>
  </si>
  <si>
    <t>Interior Plaster for ceilling</t>
  </si>
  <si>
    <t>Entity C</t>
  </si>
  <si>
    <t>Interior Painting</t>
  </si>
  <si>
    <t>Interior paint for walls</t>
  </si>
  <si>
    <t>Interior paint for ceilling</t>
  </si>
  <si>
    <t>Entity f</t>
  </si>
  <si>
    <t>Lm</t>
  </si>
  <si>
    <t>Skirt Wall</t>
  </si>
  <si>
    <t>Items (Bill)</t>
  </si>
  <si>
    <t>Cost (AFN)</t>
  </si>
  <si>
    <t>`</t>
  </si>
  <si>
    <t>C1</t>
  </si>
  <si>
    <t>C2</t>
  </si>
  <si>
    <t>C3</t>
  </si>
  <si>
    <t>C4</t>
  </si>
  <si>
    <t>C5</t>
  </si>
  <si>
    <t>C6</t>
  </si>
  <si>
    <t>C7</t>
  </si>
  <si>
    <t>C8</t>
  </si>
  <si>
    <t>C9</t>
  </si>
  <si>
    <t xml:space="preserve">Grand total amount in AFN </t>
  </si>
  <si>
    <t>S.N</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</si>
  <si>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</si>
  <si>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Donor Metal Sign Board 120x80cm as per design and drawings</t>
  </si>
  <si>
    <t>pic</t>
  </si>
  <si>
    <t>Pic</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</si>
  <si>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</si>
  <si>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Quantity</t>
  </si>
  <si>
    <t>Total cast (AFN)</t>
  </si>
  <si>
    <r>
      <t>M</t>
    </r>
    <r>
      <rPr>
        <vertAlign val="superscript"/>
        <sz val="11"/>
        <color theme="1"/>
        <rFont val="Calibri"/>
        <family val="2"/>
        <scheme val="minor"/>
      </rPr>
      <t>3</t>
    </r>
  </si>
  <si>
    <r>
      <t>M</t>
    </r>
    <r>
      <rPr>
        <vertAlign val="superscript"/>
        <sz val="11"/>
        <color theme="1"/>
        <rFont val="Calibri"/>
        <family val="2"/>
        <scheme val="minor"/>
      </rPr>
      <t>2</t>
    </r>
  </si>
  <si>
    <r>
      <t>M</t>
    </r>
    <r>
      <rPr>
        <vertAlign val="superscript"/>
        <sz val="11"/>
        <color theme="1"/>
        <rFont val="Calibri"/>
        <family val="2"/>
        <scheme val="minor"/>
      </rPr>
      <t>3</t>
    </r>
    <r>
      <rPr>
        <sz val="11"/>
        <color theme="1"/>
        <rFont val="Calibri"/>
        <family val="2"/>
        <scheme val="minor"/>
      </rPr>
      <t/>
    </r>
  </si>
  <si>
    <r>
      <t xml:space="preserve">Bricks masonry burnt bricks with (1:5) mortar 35 cm  
</t>
    </r>
    <r>
      <rPr>
        <sz val="11"/>
        <color theme="1"/>
        <rFont val="Calibri"/>
        <family val="2"/>
        <scheme val="minor"/>
      </rPr>
      <t xml:space="preserve">Prepare all materials, equipment, and manpower for burnt brick wall with mortar 1:5 for 35, 25, 15cm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</si>
  <si>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PCC(1:2:4) of flooring, stair &amp; walkways ( Mark 150) with 10 cm thickness
</t>
    </r>
    <r>
      <rPr>
        <sz val="11"/>
        <color theme="1"/>
        <rFont val="Calibri"/>
        <family val="2"/>
        <scheme val="minor"/>
      </rPr>
      <t>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</si>
  <si>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Planking work over wooden beam ( thickness 3 cm).
</t>
    </r>
    <r>
      <rPr>
        <sz val="11"/>
        <color theme="1"/>
        <rFont val="Calibri"/>
        <family val="2"/>
        <scheme val="minor"/>
      </rPr>
      <t>Prepare all materials, equipment, and manpower for wooden plank 3cm on I BM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</si>
  <si>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Mat( Borya) work over planking.
</t>
    </r>
    <r>
      <rPr>
        <sz val="11"/>
        <color theme="1"/>
        <rFont val="Calibri"/>
        <family val="2"/>
        <scheme val="minor"/>
      </rPr>
      <t>Prepare all materials, equipment, and manpower for Mat (Borya) on planking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</si>
  <si>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Making and installation of prefabricate slab according to the drawing 
</t>
    </r>
    <r>
      <rPr>
        <sz val="11"/>
        <color theme="1"/>
        <rFont val="Calibri"/>
        <family val="2"/>
        <scheme val="minor"/>
      </rPr>
      <t>Prepare all materials, equipment, and manpower for providing and installing of prefabricate slab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</si>
  <si>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Gutters work (Vertical from GI sheet 24 gage 10X15 cm)
</t>
    </r>
    <r>
      <rPr>
        <sz val="11"/>
        <color theme="1"/>
        <rFont val="Calibri"/>
        <family val="2"/>
        <scheme val="minor"/>
      </rPr>
      <t>Prepare all materials, equipment, and manpower for gutters GI sheet 24 G 10x15cm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</si>
  <si>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Installation of glasses 4mm with chufti  
</t>
    </r>
    <r>
      <rPr>
        <sz val="11"/>
        <color theme="1"/>
        <rFont val="Calibri"/>
        <family val="2"/>
        <scheme val="minor"/>
      </rPr>
      <t>Prepare all materials, equipment, and manpower for installation of glasses 4mm with chufti and other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</si>
  <si>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Out side plaster work (with 1: 4 motor) and smooth finishing (Namad mali)
</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</si>
  <si>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Pointing with 1:3 mortar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</si>
  <si>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r>
      <t xml:space="preserve">PVC 4 inch pipe for ventilation
</t>
    </r>
    <r>
      <rPr>
        <sz val="11"/>
        <color theme="1"/>
        <rFont val="Calibri"/>
        <family val="2"/>
        <scheme val="minor"/>
      </rPr>
      <t>Prepare all materials, equipment, and manpower  for installation of 4inch PVC pipe for ventilation with all related activities to complete the job as per drawing and instruction of the in-charge engineer All tasks for this item to be under full approval in charge engineer</t>
    </r>
  </si>
  <si>
    <r>
      <t xml:space="preserve">Preparation and Installation grabs 
</t>
    </r>
    <r>
      <rPr>
        <sz val="11"/>
        <color theme="1"/>
        <rFont val="Calibri"/>
        <family val="2"/>
        <scheme val="minor"/>
      </rPr>
      <t>Prepare all materials, equipment, and manpower  for supplying and installation of grabs with all related activities to complete the job as per drawing and instruction of the in-charge engineer All tasks for this item to be under full approval in charge engineer</t>
    </r>
  </si>
  <si>
    <t xml:space="preserve">Cum. </t>
  </si>
  <si>
    <t>M/L</t>
  </si>
  <si>
    <t xml:space="preserve">Sqm. </t>
  </si>
  <si>
    <r>
      <t xml:space="preserve">Preparation and Installation GI water tank 30x60x105cm and sank in the corridor.
</t>
    </r>
    <r>
      <rPr>
        <sz val="11"/>
        <color theme="1"/>
        <rFont val="Calibri"/>
        <family val="2"/>
        <scheme val="minor"/>
      </rPr>
      <t>Prepare all materials, equipment, and manpower  for installation of water tank and sank in corridor with all related activities to complete the job as per drawing and instruction of the in-charge engineer All tasks for this item to be under full approval in charge engineer</t>
    </r>
  </si>
  <si>
    <t>C10</t>
  </si>
  <si>
    <t>C11</t>
  </si>
  <si>
    <t>C12</t>
  </si>
  <si>
    <t>C13</t>
  </si>
  <si>
    <t>C14</t>
  </si>
  <si>
    <t>C15</t>
  </si>
  <si>
    <t>C16</t>
  </si>
  <si>
    <t>C. Civil Works:</t>
  </si>
  <si>
    <r>
      <t xml:space="preserve">Installation of fly screen with chufti complete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</si>
  <si>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t>Total of C1. Civil Works:</t>
  </si>
  <si>
    <r>
      <rPr>
        <b/>
        <u/>
        <sz val="12"/>
        <rFont val="Calibri Light"/>
        <family val="2"/>
        <scheme val="major"/>
      </rPr>
      <t xml:space="preserve">Exterior and interior wall cement and sand plaster  1:4 </t>
    </r>
    <r>
      <rPr>
        <sz val="12"/>
        <rFont val="Calibri Light"/>
        <family val="2"/>
        <scheme val="maj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</si>
  <si>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r>
      <t xml:space="preserve"> Supply and installation of new door and replacement of Door Wooden Pala "Piece" 
</t>
    </r>
    <r>
      <rPr>
        <sz val="12"/>
        <rFont val="Calibri Light"/>
        <family val="2"/>
        <scheme val="major"/>
      </rPr>
      <t>Prepare all materials, equipment, and manpower for the a new door completed with hardware's size 1(2.5x1m) and replacement of door piece "pala" with size 3(1.9x0.9m)within glass hinge, lock handle complete all related activities to complete the job as per drawing and instruction of the in-charge engineer All tasks for this item are to be under full approval of in charge engineer</t>
    </r>
  </si>
  <si>
    <r>
      <rPr>
        <b/>
        <u/>
        <sz val="12"/>
        <rFont val="Calibri Light"/>
        <family val="2"/>
        <scheme val="major"/>
      </rPr>
      <t>Oil Painting of doors and windows three coats+black board</t>
    </r>
    <r>
      <rPr>
        <sz val="12"/>
        <rFont val="Calibri Light"/>
        <family val="2"/>
        <scheme val="major"/>
      </rPr>
      <t xml:space="preserve">
Prepare all materials, equipment, and manpower for window and door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</si>
  <si>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t>Ea.</t>
  </si>
  <si>
    <r>
      <t xml:space="preserve">White washing with 100 % plastic emulsion (outside)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</si>
  <si>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r>
      <t xml:space="preserve"> Making of handrail
</t>
    </r>
    <r>
      <rPr>
        <sz val="11"/>
        <color theme="1"/>
        <rFont val="Calibri"/>
        <family val="2"/>
        <scheme val="minor"/>
      </rPr>
      <t>Prepare all materials, equipment, and manpower  for the preparation of 10.5m length 80cm high and Painting of Steel handrails with oil paint on three coats with all related activities to complete the job as per drawing and instruction of the in-charge engineer All tasks for this item to be under full approval in charge engineer</t>
    </r>
  </si>
  <si>
    <r>
      <t xml:space="preserve"> Excavation of foundation &amp; walkways in Grad 3 land  
</t>
    </r>
    <r>
      <rPr>
        <sz val="11"/>
        <color theme="1"/>
        <rFont val="Calibri"/>
        <family val="2"/>
        <scheme val="minor"/>
      </rPr>
      <t xml:space="preserve">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</si>
  <si>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Filling of flooring with soil including compaction 35cm
</t>
    </r>
    <r>
      <rPr>
        <sz val="11"/>
        <color theme="1"/>
        <rFont val="Calibri"/>
        <family val="2"/>
        <scheme val="minor"/>
      </rPr>
      <t>Prepare all materials, equipment, and manpower for back filling of flooring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</si>
  <si>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Filling of floor &amp; walkways with gravel  including compaction 15cm.
</t>
    </r>
    <r>
      <rPr>
        <sz val="11"/>
        <color theme="1"/>
        <rFont val="Calibri"/>
        <family val="2"/>
        <scheme val="minor"/>
      </rPr>
      <t>Prepare all materials, equipment, and manpower for back filling of flooring and walkways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</si>
  <si>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Steel I beam and lintel #14
</t>
    </r>
    <r>
      <rPr>
        <sz val="11"/>
        <color theme="1"/>
        <rFont val="Calibri"/>
        <family val="2"/>
        <scheme val="minor"/>
      </rPr>
      <t>Prepare all materials, equipment, and manpower for steel I BM #14cm with welds and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</si>
  <si>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Oil painting of steel I beam 2 coat.
</t>
    </r>
    <r>
      <rPr>
        <sz val="11"/>
        <color theme="1"/>
        <rFont val="Calibri"/>
        <family val="2"/>
        <scheme val="minor"/>
      </rPr>
      <t>Prepare all materials, equipment, and manpower for I BMs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</si>
  <si>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Clay and dry soil over Mat( Borya) 15 cm Thick.
</t>
    </r>
    <r>
      <rPr>
        <sz val="11"/>
        <color theme="1"/>
        <rFont val="Calibri"/>
        <family val="2"/>
        <scheme val="minor"/>
      </rPr>
      <t>Prepare all materials, equipment, and manpower for Mat (Borya) on planking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</si>
  <si>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Wooden truss with Iron sheeting front Khar wood and 24 gauge inron sheet
</t>
    </r>
    <r>
      <rPr>
        <sz val="11"/>
        <color theme="1"/>
        <rFont val="Calibri"/>
        <family val="2"/>
        <scheme val="minor"/>
      </rPr>
      <t>Prepare all materials, equipment, and manpower for wooden truss and iron sheet 24G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</si>
  <si>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Mud plaster ( kagel) 2 coats including plastic one layer 
</t>
    </r>
    <r>
      <rPr>
        <sz val="11"/>
        <color theme="1"/>
        <rFont val="Calibri"/>
        <family val="2"/>
        <scheme val="minor"/>
      </rPr>
      <t>Prepare all materials, equipment, and manpower for straw mud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</si>
  <si>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Inside Plaster work (1:4) Mortar with smooth finishing (Namd Mali)
</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</si>
  <si>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White washing insid side with 65% emulsion 
</t>
    </r>
    <r>
      <rPr>
        <sz val="11"/>
        <color theme="1"/>
        <rFont val="Calibri"/>
        <family val="2"/>
        <scheme val="minor"/>
      </rPr>
      <t>Prepare all materials, equipment, and manpower  for the preparation of wall surfaces  with Primer and filling and Paint the interior and exterior wall with 60% plastic paint with all related activities to complete the job as per drawing and instruction of the in-charge engineer All tasks for this item are to be under full approval in charge engineer</t>
    </r>
  </si>
  <si>
    <r>
      <t xml:space="preserve">Carpentry work (Making of  Window Complete)   
</t>
    </r>
    <r>
      <rPr>
        <sz val="11"/>
        <color theme="1"/>
        <rFont val="Calibri"/>
        <family val="2"/>
        <scheme val="minor"/>
      </rPr>
      <t xml:space="preserve">Prepare all materials, equipment, and manpower  for carpentry work with all related activities to complete the job as per drawing and instruction of the in-charge engineer All tasks for this item are to be under full approval in charge engineer   </t>
    </r>
  </si>
  <si>
    <r>
      <t xml:space="preserve">Carpentry work (Making of  single doors Complete) 
</t>
    </r>
    <r>
      <rPr>
        <sz val="11"/>
        <color theme="1"/>
        <rFont val="Calibri"/>
        <family val="2"/>
        <scheme val="minor"/>
      </rPr>
      <t xml:space="preserve">Prepare all materials, equipment, and manpower  for carpentry work with all related activities to complete the job as per drawing and instruction of the in-charge engineer All tasks for this item are to be under full approval in charge engineer   </t>
    </r>
  </si>
  <si>
    <r>
      <t xml:space="preserve">Oil painting of windows and doors( 3 coats) 
</t>
    </r>
    <r>
      <rPr>
        <sz val="11"/>
        <color theme="1"/>
        <rFont val="Calibri"/>
        <family val="2"/>
        <scheme val="minor"/>
      </rPr>
      <t>Prepare all materials, equipment, and manpower for window and door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</si>
  <si>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Renovation of ( </t>
    </r>
    <r>
      <rPr>
        <b/>
        <sz val="16"/>
        <color rgb="FFFF0000"/>
        <rFont val="Calibri Light"/>
        <family val="2"/>
        <scheme val="major"/>
      </rPr>
      <t xml:space="preserve">Malik Tajikia Girls Primary School  </t>
    </r>
    <r>
      <rPr>
        <b/>
        <sz val="16"/>
        <rFont val="Calibri Light"/>
        <family val="2"/>
        <scheme val="major"/>
      </rPr>
      <t xml:space="preserve">  )</t>
    </r>
  </si>
  <si>
    <t xml:space="preserve"> Total  B1. Construction of Latrine:</t>
  </si>
  <si>
    <t>Total of C1. Renovation of School Buildin:</t>
  </si>
  <si>
    <r>
      <rPr>
        <b/>
        <u/>
        <sz val="12"/>
        <rFont val="Calibri Light"/>
        <family val="2"/>
        <scheme val="major"/>
      </rPr>
      <t xml:space="preserve">Removing the existence damaged Isogam and PCC including wooden plan from the roof 
</t>
    </r>
    <r>
      <rPr>
        <sz val="12"/>
        <rFont val="Calibri Light"/>
        <family val="2"/>
        <scheme val="major"/>
      </rPr>
      <t>Prepare all materials, equipment, and manpower for Removing the existence roof includin Isogam, PCC, piece of bricks and plank board with all related activities to complete the job as per drawing and instruction of the in-charge engineer all waste materials and debris are to be transported to the approved damp site. All tasks for this item are to be under the full approval of the charge engineer</t>
    </r>
  </si>
  <si>
    <t xml:space="preserve">C - School Building Renovation </t>
  </si>
  <si>
    <r>
      <rPr>
        <b/>
        <u/>
        <sz val="12"/>
        <rFont val="Calibri Light"/>
        <family val="2"/>
        <scheme val="major"/>
      </rPr>
      <t xml:space="preserve">Roofing work  including (Plank board 3cm,  water proof tent, peice of brick  5cm, 6cm PCC 1:2:4 with wire mesh 2.7mm  and one layer izogam
</t>
    </r>
    <r>
      <rPr>
        <sz val="12"/>
        <rFont val="Calibri Light"/>
        <family val="2"/>
        <scheme val="major"/>
      </rPr>
      <t xml:space="preserve"> Prepare all materials, equipment, and manpower for roofing work including laying water proof tent, gravels PCC and isogam and 100% plank board 2.5cm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</si>
  <si>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Brick masonry work mortar ratio 1:5 for roof chimney and picks
 </t>
    </r>
    <r>
      <rPr>
        <sz val="12"/>
        <rFont val="Calibri Light"/>
        <family val="2"/>
        <scheme val="major"/>
      </rPr>
      <t>Prepare all materials, equipment, and manpower for brick masonry work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</si>
  <si>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Supply and installation of gutters  length 3.5m with size of 15cmx10cm Iron sheet 0.5mm
</t>
    </r>
    <r>
      <rPr>
        <sz val="12"/>
        <rFont val="Calibri Light"/>
        <family val="2"/>
        <scheme val="major"/>
      </rPr>
      <t>Prepare all materials, equipment, and manpower for gutter size of 15x10cm Iron sheet 0.5mm with length of 3.5m  and with all related activities to complete the job as per drawing and instruction of the in-charge engineer All tasks for this item are to be under full approval in charge engineer</t>
    </r>
  </si>
  <si>
    <r>
      <t xml:space="preserve"> Supply and replacement of Windows Wooden Pala "Piece" 
</t>
    </r>
    <r>
      <rPr>
        <sz val="12"/>
        <rFont val="Calibri Light"/>
        <family val="2"/>
        <scheme val="major"/>
      </rPr>
      <t>Prepare all materials, equipment, and manpower for the replacement of wooden pala with hardware's size 3(1.32x0.43m) and 3(0.65x0.56m)within glass hinge, lock handle complete all related activities to complete the job as per drawing and instruction of the in-charge engineer All tasks for this item are to be under full approval of in charge engineer</t>
    </r>
  </si>
  <si>
    <r>
      <rPr>
        <b/>
        <u/>
        <sz val="12"/>
        <rFont val="Calibri Light"/>
        <family val="2"/>
        <scheme val="major"/>
      </rPr>
      <t xml:space="preserve">Adjusting and fixing windows total 15, wooden doors total 4
</t>
    </r>
    <r>
      <rPr>
        <sz val="12"/>
        <rFont val="Calibri Light"/>
        <family val="2"/>
        <scheme val="major"/>
      </rPr>
      <t>Prepare all materials, equipment, and manpower for Adjusting wooden windows total of 15 with size of 10(1.8*1)m and 5(1.2*0.7), and wooden doors total 4 with size of 4(2.5*1)m with replacing the accessories as needed (hinges, 4 locks, 25 m2  glasses, chefti 110m, fly screen 11.5m2 with the best quality.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</si>
  <si>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u/>
        <sz val="12"/>
        <rFont val="Calibri Light"/>
        <family val="2"/>
        <scheme val="major"/>
      </rPr>
      <t>Interior and exterior plastic paint 100% three coats</t>
    </r>
    <r>
      <rPr>
        <b/>
        <sz val="12"/>
        <rFont val="Calibri Light"/>
        <family val="2"/>
        <scheme val="major"/>
      </rPr>
      <t xml:space="preserve">
</t>
    </r>
    <r>
      <rPr>
        <sz val="12"/>
        <rFont val="Calibri Light"/>
        <family val="2"/>
        <scheme val="major"/>
      </rPr>
      <t>Prepare all materials, equipment, and manpower for the interior Wall 100% Plastic Paint three coats (Jotun or equivalent) including preparation, sand paper sheet, primer, and filling with all related activities to complete the job as per drawing and instruction of the in-charge engineer All tasks for this item are to be under full approval in charge engineer</t>
    </r>
  </si>
  <si>
    <t xml:space="preserve"> Sar-e-Pol Province, Sozma Qala district Malik Tajikia Girls Primary School</t>
  </si>
  <si>
    <t>Priority 3  School Building  Renovation</t>
  </si>
  <si>
    <r>
      <t>Renovation of (</t>
    </r>
    <r>
      <rPr>
        <b/>
        <sz val="16"/>
        <color rgb="FFFF0000"/>
        <rFont val="Calibri Light"/>
        <family val="2"/>
        <scheme val="major"/>
      </rPr>
      <t>Malik Tajikia Girls Primary School</t>
    </r>
    <r>
      <rPr>
        <b/>
        <sz val="16"/>
        <rFont val="Calibri Light"/>
        <family val="2"/>
        <scheme val="major"/>
      </rPr>
      <t xml:space="preserve">    ) </t>
    </r>
  </si>
  <si>
    <r>
      <t xml:space="preserve">RCC(1:1.5:3) rings on the top of brick masonry 20cm
</t>
    </r>
    <r>
      <rPr>
        <sz val="11"/>
        <color theme="1"/>
        <rFont val="Calibri"/>
        <family val="2"/>
        <scheme val="minor"/>
      </rPr>
      <t xml:space="preserve"> Prepare all materials, equipment, and manpower for casting 20 MPA RCC for rings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</si>
  <si>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RCC(1:1.5:3) rings on the top of supper stone masonry 20cm
</t>
    </r>
    <r>
      <rPr>
        <sz val="11"/>
        <color theme="1"/>
        <rFont val="Calibri"/>
        <family val="2"/>
        <scheme val="minor"/>
      </rPr>
      <t xml:space="preserve"> Prepare all materials, equipment, and manpower for casting 20 MPA RCC for rings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</si>
  <si>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Supper Stone Masonry with cement mortar 1:4
</t>
    </r>
    <r>
      <rPr>
        <sz val="11"/>
        <color theme="1"/>
        <rFont val="Calibri"/>
        <family val="2"/>
        <scheme val="minor"/>
      </rPr>
      <t xml:space="preserve">Prepare all materials, equipment, and manpower for stone masonry work top of the foundation with cement ratio 1:4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</si>
  <si>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Stone Masonry of foundation with 1:5 mortar
</t>
    </r>
    <r>
      <rPr>
        <sz val="11"/>
        <color theme="1"/>
        <rFont val="Calibri"/>
        <family val="2"/>
        <scheme val="minor"/>
      </rPr>
      <t xml:space="preserve">Prepare all materials, equipment, and manpower for stone masonry work in foundation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</si>
  <si>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r>
      <t>Construction of (</t>
    </r>
    <r>
      <rPr>
        <b/>
        <sz val="16"/>
        <color rgb="FFFF0000"/>
        <rFont val="Calibri Light"/>
        <family val="2"/>
        <scheme val="major"/>
      </rPr>
      <t xml:space="preserve"> Latrine for</t>
    </r>
    <r>
      <rPr>
        <b/>
        <sz val="16"/>
        <rFont val="Calibri Light"/>
        <family val="2"/>
        <scheme val="major"/>
      </rPr>
      <t xml:space="preserve"> </t>
    </r>
    <r>
      <rPr>
        <b/>
        <sz val="16"/>
        <color rgb="FFFF0000"/>
        <rFont val="Calibri Light"/>
        <family val="2"/>
        <scheme val="major"/>
      </rPr>
      <t xml:space="preserve">Malik Tajikia Girls Primary School  </t>
    </r>
    <r>
      <rPr>
        <b/>
        <sz val="16"/>
        <rFont val="Calibri Light"/>
        <family val="2"/>
        <scheme val="major"/>
      </rPr>
      <t xml:space="preserve">  )</t>
    </r>
  </si>
  <si>
    <t xml:space="preserve">B - Construction of latrine  </t>
  </si>
  <si>
    <t xml:space="preserve">Priority 2 Construction of latrine with 5 cells </t>
  </si>
  <si>
    <t>B. Civil Works:</t>
  </si>
  <si>
    <t>B1</t>
  </si>
  <si>
    <t>B2</t>
  </si>
  <si>
    <t>B3</t>
  </si>
  <si>
    <t>B4</t>
  </si>
  <si>
    <t>B5</t>
  </si>
  <si>
    <t>B6</t>
  </si>
  <si>
    <t>B7</t>
  </si>
  <si>
    <t>B8</t>
  </si>
  <si>
    <t>B9</t>
  </si>
  <si>
    <t>B10</t>
  </si>
  <si>
    <t>B11</t>
  </si>
  <si>
    <t>B12</t>
  </si>
  <si>
    <t>B13</t>
  </si>
  <si>
    <t>B14</t>
  </si>
  <si>
    <t>B15</t>
  </si>
  <si>
    <t>B16</t>
  </si>
  <si>
    <t>B17</t>
  </si>
  <si>
    <t>B18</t>
  </si>
  <si>
    <t>B19</t>
  </si>
  <si>
    <t>B20</t>
  </si>
  <si>
    <t>B21</t>
  </si>
  <si>
    <t>B22</t>
  </si>
  <si>
    <t>B23</t>
  </si>
  <si>
    <t>B24</t>
  </si>
  <si>
    <t>B25</t>
  </si>
  <si>
    <t>B26</t>
  </si>
  <si>
    <t>B27</t>
  </si>
  <si>
    <t>B28</t>
  </si>
  <si>
    <t>B29</t>
  </si>
  <si>
    <t>B30</t>
  </si>
  <si>
    <t>B31</t>
  </si>
  <si>
    <t>B32</t>
  </si>
  <si>
    <t>L/M</t>
  </si>
  <si>
    <r>
      <t xml:space="preserve">Stone pitching under ramp and sidewalks with 10cm thinkness
</t>
    </r>
    <r>
      <rPr>
        <sz val="12"/>
        <rFont val="Calibri Light"/>
        <family val="2"/>
        <scheme val="major"/>
      </rPr>
      <t xml:space="preserve">Prepare all materials, equipment, and manpower for stone pitching 10cm under sidewalkh and 20cm under ramp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</si>
  <si>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PCC 15MPA for Class floors, veranda, ramps and sidewalk with 6cm thickness 
</t>
    </r>
    <r>
      <rPr>
        <sz val="12"/>
        <rFont val="Calibri Light"/>
        <family val="2"/>
        <scheme val="major"/>
      </rPr>
      <t>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</si>
  <si>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Supply and installation of chimney caps with GI sheet 0.5mm</t>
    </r>
    <r>
      <rPr>
        <sz val="12"/>
        <rFont val="Calibri Light"/>
        <family val="2"/>
        <scheme val="major"/>
      </rPr>
      <t xml:space="preserve">
 Prepare all materials, equipment, and manpower for chimney caps with all related activities to complete the job as per drawing and instruction of the in-charge engineer all waste materials and debris are to be transported to the approved damp site. All tasks for this item are to be under the full approval of the charge engineer</t>
    </r>
  </si>
  <si>
    <t>m2</t>
  </si>
  <si>
    <r>
      <t xml:space="preserve">Cutting filling leveling and Cleaning of the school area from extra soil with average high of 35cm 
</t>
    </r>
    <r>
      <rPr>
        <sz val="12"/>
        <rFont val="Calibri Light"/>
        <family val="2"/>
        <scheme val="major"/>
      </rPr>
      <t>Prepare all materials, equipment, and manpower for cutting hill material around of sidewalk within 5m and convery it away of the project and clean extra soil, construction materials with all related activities to complete the job as per the in-charge engineer all waste materials and debris are to be transported to the approved damp site. All tasks for this item are to be under the full approval of the charge engineer</t>
    </r>
  </si>
  <si>
    <r>
      <t>Supply and installation of handrail for ramp with three coats oil paint.</t>
    </r>
    <r>
      <rPr>
        <sz val="11"/>
        <color theme="1"/>
        <rFont val="Calibri"/>
        <family val="2"/>
        <scheme val="minor"/>
      </rPr>
      <t xml:space="preserve">
Prepare all materials, equipment, and manpower  for the preparation of 7m length 80cm high with 3inch dia best quality and Painting of Steel handrails with oil paint on three coats with all related activities to complete the job as per drawing and instruction of the in-charge engineer All tasks for this item to be under full approval in charge engineer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</si>
</sst>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_(* #,##0.0_);_(* \(#,##0.0\);_(* &quot;-&quot;??_);_(@_)"/>
  </numFmts>
  <fonts count="27"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sz val="9"/>
      <color rgb="FF000000"/>
      <name val="Calibri Light"/>
      <family val="2"/>
      <scheme val="major"/>
    </font>
    <font>
      <b/>
      <sz val="10"/>
      <color rgb="FF000000"/>
      <name val="Calibri Light"/>
      <family val="2"/>
      <scheme val="major"/>
    </font>
    <font>
      <b/>
      <sz val="12"/>
      <color rgb="FF000000"/>
      <name val="Calibri Light"/>
      <family val="2"/>
      <scheme val="major"/>
    </font>
    <font>
      <b/>
      <sz val="14"/>
      <color theme="1"/>
      <name val="Times New Roman"/>
      <family val="1"/>
    </font>
    <font>
      <b/>
      <sz val="16"/>
      <color rgb="FFFF0000"/>
      <name val="Calibri Light"/>
      <family val="2"/>
      <scheme val="major"/>
    </font>
    <font>
      <sz val="11"/>
      <color theme="1"/>
      <name val="Calibri"/>
      <family val="2"/>
      <scheme val="minor"/>
    </font>
    <font>
      <b/>
      <sz val="11"/>
      <color theme="1"/>
      <name val="Calibri"/>
      <family val="2"/>
      <scheme val="minor"/>
    </font>
    <font>
      <b/>
      <sz val="12"/>
      <color theme="1"/>
      <name val="Calibri"/>
      <family val="2"/>
      <scheme val="minor"/>
    </font>
    <font>
      <b/>
      <u/>
      <sz val="11"/>
      <color theme="1"/>
      <name val="Calibri"/>
      <family val="2"/>
      <scheme val="minor"/>
    </font>
    <font>
      <vertAlign val="superscript"/>
      <sz val="11"/>
      <color theme="1"/>
      <name val="Calibri"/>
      <family val="2"/>
      <scheme val="minor"/>
    </font>
    <font>
      <sz val="11"/>
      <name val="Arial"/>
      <family val="2"/>
    </font>
    <font>
      <b/>
      <sz val="12"/>
      <color theme="1"/>
      <name val="Calibri Light"/>
      <family val="2"/>
      <scheme val="major"/>
    </font>
    <font>
      <sz val="12"/>
      <color theme="1"/>
      <name val="Calibri"/>
      <family val="2"/>
      <scheme val="minor"/>
    </font>
  </fonts>
  <fills count="8">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3" fontId="19" fillId="0" borderId="0" applyFont="0" applyFill="0" applyBorder="0" applyAlignment="0" applyProtection="0"/>
  </cellStyleXfs>
  <cellXfs count="74">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7" fillId="0" borderId="1" xfId="0" applyFont="1" applyBorder="1" applyAlignment="1">
      <alignment horizontal="left" vertical="top" wrapText="1"/>
    </xf>
    <xf numFmtId="0" fontId="12"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7"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7" fillId="4" borderId="1" xfId="0" applyFont="1" applyFill="1" applyBorder="1" applyAlignment="1">
      <alignment horizontal="left" vertical="top" wrapText="1"/>
    </xf>
    <xf numFmtId="0" fontId="17" fillId="5" borderId="10" xfId="0" applyFont="1" applyFill="1" applyBorder="1" applyAlignment="1">
      <alignment vertical="center"/>
    </xf>
    <xf numFmtId="0" fontId="17" fillId="5" borderId="4" xfId="0" applyFont="1" applyFill="1" applyBorder="1" applyAlignment="1">
      <alignment horizontal="center" vertical="center" wrapText="1"/>
    </xf>
    <xf numFmtId="4" fontId="0" fillId="0" borderId="0" xfId="0" applyNumberFormat="1"/>
    <xf numFmtId="0" fontId="17" fillId="4" borderId="5" xfId="0" applyFont="1" applyFill="1" applyBorder="1" applyAlignment="1">
      <alignment horizontal="center" vertical="center"/>
    </xf>
    <xf numFmtId="0" fontId="17" fillId="4" borderId="1" xfId="0" applyFont="1" applyFill="1" applyBorder="1" applyAlignment="1">
      <alignment horizontal="center" vertical="center" wrapText="1"/>
    </xf>
    <xf numFmtId="0" fontId="17" fillId="4" borderId="6" xfId="0" applyFont="1" applyFill="1" applyBorder="1" applyAlignment="1">
      <alignment horizontal="center" vertical="center"/>
    </xf>
    <xf numFmtId="0" fontId="10" fillId="4"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20" fillId="6" borderId="1" xfId="0" applyFont="1" applyFill="1" applyBorder="1"/>
    <xf numFmtId="0" fontId="20" fillId="6" borderId="1" xfId="0" applyFont="1" applyFill="1" applyBorder="1" applyAlignment="1">
      <alignment horizont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22" fillId="0" borderId="1" xfId="0" applyFont="1" applyFill="1" applyBorder="1" applyAlignment="1">
      <alignment vertical="top" wrapText="1"/>
    </xf>
    <xf numFmtId="2" fontId="0" fillId="0" borderId="1" xfId="0" applyNumberFormat="1" applyBorder="1" applyAlignment="1">
      <alignment horizontal="center" vertical="center"/>
    </xf>
    <xf numFmtId="0" fontId="6" fillId="0" borderId="1" xfId="0" applyFont="1" applyBorder="1" applyAlignment="1">
      <alignment horizontal="left" vertical="center"/>
    </xf>
    <xf numFmtId="2" fontId="24" fillId="7" borderId="1" xfId="0" applyNumberFormat="1" applyFont="1" applyFill="1" applyBorder="1" applyAlignment="1">
      <alignment horizontal="center" vertical="center"/>
    </xf>
    <xf numFmtId="0" fontId="24" fillId="0"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1" xfId="0" applyFont="1" applyFill="1" applyBorder="1" applyAlignment="1">
      <alignment horizontal="left" vertical="top" wrapText="1"/>
    </xf>
    <xf numFmtId="0" fontId="13" fillId="4" borderId="1" xfId="0" applyFont="1" applyFill="1" applyBorder="1" applyAlignment="1">
      <alignment horizontal="center" vertical="center" wrapText="1"/>
    </xf>
    <xf numFmtId="2" fontId="14" fillId="4" borderId="1" xfId="0" applyNumberFormat="1" applyFont="1" applyFill="1" applyBorder="1" applyAlignment="1">
      <alignment horizontal="center" vertical="center" shrinkToFit="1"/>
    </xf>
    <xf numFmtId="2" fontId="14" fillId="4" borderId="1" xfId="0" applyNumberFormat="1" applyFont="1" applyFill="1" applyBorder="1" applyAlignment="1">
      <alignment horizontal="center" vertical="center" wrapText="1"/>
    </xf>
    <xf numFmtId="43" fontId="16" fillId="4" borderId="1" xfId="1" applyFont="1" applyFill="1" applyBorder="1" applyAlignment="1">
      <alignment horizontal="center" vertical="center" wrapText="1"/>
    </xf>
    <xf numFmtId="0" fontId="13" fillId="4" borderId="1" xfId="0" applyFont="1" applyFill="1" applyBorder="1" applyAlignment="1">
      <alignment horizontal="left" vertical="center" wrapText="1"/>
    </xf>
    <xf numFmtId="0" fontId="11" fillId="0" borderId="1" xfId="0" applyFont="1" applyBorder="1" applyAlignment="1">
      <alignment horizontal="center" vertical="center"/>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1" fontId="0" fillId="0" borderId="1" xfId="0" applyNumberFormat="1" applyBorder="1" applyAlignment="1">
      <alignment horizontal="center" vertical="center"/>
    </xf>
    <xf numFmtId="165" fontId="25" fillId="0" borderId="1" xfId="1" applyNumberFormat="1" applyFont="1" applyBorder="1" applyAlignment="1">
      <alignment horizontal="center" vertical="center"/>
    </xf>
    <xf numFmtId="0" fontId="20" fillId="0" borderId="1" xfId="0" applyFont="1" applyFill="1" applyBorder="1" applyAlignment="1">
      <alignment vertical="top" wrapText="1"/>
    </xf>
    <xf numFmtId="0" fontId="2" fillId="0" borderId="1" xfId="0" applyFont="1" applyBorder="1" applyAlignment="1">
      <alignment horizontal="center"/>
    </xf>
    <xf numFmtId="1" fontId="15" fillId="4" borderId="1" xfId="0" applyNumberFormat="1" applyFont="1" applyFill="1" applyBorder="1" applyAlignment="1">
      <alignment horizontal="center" vertical="center" shrinkToFi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21" fillId="6" borderId="1" xfId="0" applyFont="1" applyFill="1" applyBorder="1" applyAlignment="1">
      <alignment horizontal="center" vertical="center"/>
    </xf>
    <xf numFmtId="0" fontId="20" fillId="6" borderId="1" xfId="0" applyFont="1" applyFill="1" applyBorder="1" applyAlignment="1">
      <alignment horizontal="center" vertical="center"/>
    </xf>
    <xf numFmtId="0" fontId="20" fillId="6" borderId="1" xfId="0" applyFont="1" applyFill="1" applyBorder="1" applyAlignment="1">
      <alignment horizontal="center" vertical="center" wrapText="1"/>
    </xf>
    <xf numFmtId="0" fontId="26" fillId="0" borderId="5" xfId="0" applyFont="1" applyBorder="1" applyAlignment="1"/>
    <xf numFmtId="0" fontId="26" fillId="0" borderId="1" xfId="0" applyFont="1" applyBorder="1" applyAlignment="1">
      <alignment wrapText="1"/>
    </xf>
    <xf numFmtId="43" fontId="17" fillId="5" borderId="11" xfId="1" applyFont="1" applyFill="1" applyBorder="1" applyAlignment="1">
      <alignment horizontal="center" vertical="center"/>
    </xf>
    <xf numFmtId="43" fontId="26" fillId="0" borderId="6" xfId="1" applyFont="1" applyBorder="1" applyAlignme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Formal%20documents\Schools%20documents\&#1576;&#1585;&#1575;&#1608;&#1585;&#1583;&#1607;&#1575;&#1740;%20&#1580;&#1583;&#1740;&#1583;%20&#1578;&#1608;&#1587;&#1591;%20&#1588;&#1585;&#1740;&#1601;\&#1580;&#1586;%20&#1576;&#1585;&#1575;&#1608;&#1585;&#1583;%20&#1607;&#1575;&#1740;%20&#1670;&#1705;%20&#1588;&#1583;&#1607;%20&#1605;&#1705;&#1575;&#1578;&#1576;%20&#1578;&#1740;&#1662;&#1740;&#1705;\low%20cast&#1580;&#1586;%20&#1576;&#1585;&#1575;&#1608;&#1585;&#1583;%20&#1605;&#1705;&#1578;&#1576;%20&#1607;&#1575;&#1740;\&#1580;&#1586;%20&#1576;&#1585;&#1575;&#1608;&#1585;&#1583;%20&#1605;&#1576;&#1585;&#1586;5%20&#1594;&#1585;&#1601;&#1607;%20&#1575;&#1740;%20%20&#1582;&#1588;&#1578;%20&#1662;&#1582;&#1578;&#1607;%20&#1576;&#1575;%20&#1662;&#1608;&#1588;&#1588;%20&#1711;&#1575;&#1583;&#1585;%20&#1601;&#1604;&#1586;&#16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8"/>
      <sheetName val="Sheet6"/>
      <sheetName val="Sheet7"/>
      <sheetName val="Sheet4"/>
      <sheetName val="Sheet3"/>
      <sheetName val="Sheet2"/>
      <sheetName val="Sheet1"/>
    </sheetNames>
    <sheetDataSet>
      <sheetData sheetId="0" refreshError="1">
        <row r="17">
          <cell r="B17">
            <v>78.083700000000007</v>
          </cell>
        </row>
        <row r="24">
          <cell r="B24">
            <v>10.5</v>
          </cell>
        </row>
        <row r="25">
          <cell r="B25">
            <v>25</v>
          </cell>
        </row>
      </sheetData>
      <sheetData sheetId="1" refreshError="1">
        <row r="14">
          <cell r="B14">
            <v>21.787500000000001</v>
          </cell>
        </row>
        <row r="23">
          <cell r="B23">
            <v>8</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59" t="s">
        <v>7</v>
      </c>
      <c r="B4" s="59"/>
      <c r="C4" s="59"/>
      <c r="D4" s="59"/>
      <c r="E4" s="59"/>
      <c r="F4" s="59"/>
      <c r="G4" s="59"/>
      <c r="H4" s="59"/>
      <c r="I4" s="16">
        <f>SUM(I3)</f>
        <v>1</v>
      </c>
      <c r="J4" s="17"/>
    </row>
    <row r="5" spans="1:10" x14ac:dyDescent="0.35">
      <c r="A5" s="4">
        <v>1</v>
      </c>
      <c r="B5" s="5" t="s">
        <v>12</v>
      </c>
      <c r="C5" s="6"/>
      <c r="D5" s="6"/>
      <c r="E5" s="7"/>
      <c r="F5" s="6"/>
      <c r="G5" s="6"/>
      <c r="H5" s="6"/>
      <c r="I5" s="8"/>
      <c r="J5" s="9"/>
    </row>
    <row r="6" spans="1:10" ht="16.5" x14ac:dyDescent="0.35">
      <c r="A6" s="10"/>
      <c r="B6" s="11" t="s">
        <v>20</v>
      </c>
      <c r="C6" s="12" t="s">
        <v>22</v>
      </c>
      <c r="D6" s="12" t="s">
        <v>21</v>
      </c>
      <c r="E6" s="10">
        <v>1</v>
      </c>
      <c r="F6" s="10">
        <v>25.89</v>
      </c>
      <c r="G6" s="10"/>
      <c r="H6" s="10">
        <v>2.6</v>
      </c>
      <c r="I6" s="10">
        <f>E6*F6*H6</f>
        <v>67.314000000000007</v>
      </c>
      <c r="J6" s="10"/>
    </row>
    <row r="7" spans="1:10" ht="16.5" x14ac:dyDescent="0.35">
      <c r="A7" s="10"/>
      <c r="B7" s="11"/>
      <c r="C7" s="12" t="s">
        <v>23</v>
      </c>
      <c r="D7" s="12" t="s">
        <v>21</v>
      </c>
      <c r="E7" s="10">
        <v>2</v>
      </c>
      <c r="F7" s="10">
        <f>10.3</f>
        <v>10.3</v>
      </c>
      <c r="G7" s="10"/>
      <c r="H7" s="10">
        <v>2.6</v>
      </c>
      <c r="I7" s="10">
        <f t="shared" ref="I7:I13" si="0">E7*F7*H7</f>
        <v>53.56</v>
      </c>
      <c r="J7" s="10"/>
    </row>
    <row r="8" spans="1:10" ht="16.5" x14ac:dyDescent="0.35">
      <c r="A8" s="10"/>
      <c r="B8" s="11"/>
      <c r="C8" s="12" t="s">
        <v>24</v>
      </c>
      <c r="D8" s="12" t="s">
        <v>21</v>
      </c>
      <c r="E8" s="10">
        <v>2</v>
      </c>
      <c r="F8" s="10">
        <f>1.18</f>
        <v>1.18</v>
      </c>
      <c r="G8" s="10"/>
      <c r="H8" s="10">
        <v>2.6</v>
      </c>
      <c r="I8" s="10">
        <f t="shared" si="0"/>
        <v>6.1360000000000001</v>
      </c>
      <c r="J8" s="10"/>
    </row>
    <row r="9" spans="1:10" ht="16.5" x14ac:dyDescent="0.35">
      <c r="A9" s="10"/>
      <c r="B9" s="11"/>
      <c r="C9" s="12" t="s">
        <v>25</v>
      </c>
      <c r="D9" s="12" t="s">
        <v>21</v>
      </c>
      <c r="E9" s="10">
        <v>1</v>
      </c>
      <c r="F9" s="10">
        <v>7.89</v>
      </c>
      <c r="G9" s="10"/>
      <c r="H9" s="10">
        <v>2.6</v>
      </c>
      <c r="I9" s="10">
        <f t="shared" si="0"/>
        <v>20.513999999999999</v>
      </c>
      <c r="J9" s="10"/>
    </row>
    <row r="10" spans="1:10" ht="16.5" x14ac:dyDescent="0.35">
      <c r="A10" s="10"/>
      <c r="B10" s="11"/>
      <c r="C10" s="12" t="s">
        <v>26</v>
      </c>
      <c r="D10" s="12" t="s">
        <v>21</v>
      </c>
      <c r="E10" s="10">
        <v>2</v>
      </c>
      <c r="F10" s="10">
        <v>7.5</v>
      </c>
      <c r="G10" s="10"/>
      <c r="H10" s="10">
        <v>2.6</v>
      </c>
      <c r="I10" s="10">
        <f t="shared" si="0"/>
        <v>39</v>
      </c>
      <c r="J10" s="10"/>
    </row>
    <row r="11" spans="1:10" ht="16.5" x14ac:dyDescent="0.35">
      <c r="A11" s="10"/>
      <c r="B11" s="11"/>
      <c r="C11" s="12" t="s">
        <v>27</v>
      </c>
      <c r="D11" s="12" t="s">
        <v>21</v>
      </c>
      <c r="E11" s="10">
        <v>2</v>
      </c>
      <c r="F11" s="10">
        <v>8.24</v>
      </c>
      <c r="G11" s="10"/>
      <c r="H11" s="10">
        <v>2.6</v>
      </c>
      <c r="I11" s="10">
        <f t="shared" si="0"/>
        <v>42.848000000000006</v>
      </c>
      <c r="J11" s="10"/>
    </row>
    <row r="12" spans="1:10" ht="16.5" x14ac:dyDescent="0.35">
      <c r="A12" s="10"/>
      <c r="B12" s="11"/>
      <c r="C12" s="12" t="s">
        <v>27</v>
      </c>
      <c r="D12" s="12" t="s">
        <v>21</v>
      </c>
      <c r="E12" s="10">
        <v>2</v>
      </c>
      <c r="F12" s="10">
        <v>3.78</v>
      </c>
      <c r="G12" s="10"/>
      <c r="H12" s="10">
        <v>2.6</v>
      </c>
      <c r="I12" s="10">
        <f t="shared" si="0"/>
        <v>19.655999999999999</v>
      </c>
      <c r="J12" s="10"/>
    </row>
    <row r="13" spans="1:10" ht="16.5" x14ac:dyDescent="0.35">
      <c r="A13" s="10"/>
      <c r="B13" s="11"/>
      <c r="C13" s="12" t="s">
        <v>28</v>
      </c>
      <c r="D13" s="12" t="s">
        <v>21</v>
      </c>
      <c r="E13" s="10">
        <v>1</v>
      </c>
      <c r="F13" s="10">
        <v>26</v>
      </c>
      <c r="G13" s="10"/>
      <c r="H13" s="10">
        <v>0.5</v>
      </c>
      <c r="I13" s="10">
        <f t="shared" si="0"/>
        <v>13</v>
      </c>
      <c r="J13" s="10"/>
    </row>
    <row r="14" spans="1:10" x14ac:dyDescent="0.35">
      <c r="A14" s="59" t="s">
        <v>7</v>
      </c>
      <c r="B14" s="59"/>
      <c r="C14" s="59"/>
      <c r="D14" s="59"/>
      <c r="E14" s="59"/>
      <c r="F14" s="59"/>
      <c r="G14" s="59"/>
      <c r="H14" s="59"/>
      <c r="I14" s="16">
        <f>SUM(I6:I13)</f>
        <v>262.02800000000002</v>
      </c>
      <c r="J14" s="17"/>
    </row>
    <row r="15" spans="1:10" x14ac:dyDescent="0.35">
      <c r="A15" s="15"/>
      <c r="B15" s="15"/>
      <c r="C15" s="15"/>
      <c r="D15" s="15"/>
      <c r="E15" s="15"/>
      <c r="F15" s="15"/>
      <c r="G15" s="15"/>
      <c r="H15" s="15"/>
      <c r="I15" s="16"/>
      <c r="J15" s="17"/>
    </row>
    <row r="16" spans="1:10" x14ac:dyDescent="0.35">
      <c r="A16" s="4">
        <v>2</v>
      </c>
      <c r="B16" s="5" t="s">
        <v>64</v>
      </c>
      <c r="C16" s="6"/>
      <c r="D16" s="6"/>
      <c r="E16" s="7"/>
      <c r="F16" s="6"/>
      <c r="G16" s="6"/>
      <c r="H16" s="6"/>
      <c r="I16" s="8"/>
      <c r="J16" s="9"/>
    </row>
    <row r="17" spans="1:13" ht="16.5" x14ac:dyDescent="0.35">
      <c r="A17" s="10"/>
      <c r="B17" s="11" t="s">
        <v>20</v>
      </c>
      <c r="C17" s="12" t="s">
        <v>22</v>
      </c>
      <c r="D17" s="12" t="s">
        <v>21</v>
      </c>
      <c r="E17" s="10">
        <v>1</v>
      </c>
      <c r="F17" s="10">
        <v>25.89</v>
      </c>
      <c r="G17" s="10"/>
      <c r="H17" s="10">
        <v>2.6</v>
      </c>
      <c r="I17" s="10">
        <f>E17*F17*H17</f>
        <v>67.314000000000007</v>
      </c>
      <c r="J17" s="10"/>
    </row>
    <row r="18" spans="1:13" ht="16.5" x14ac:dyDescent="0.35">
      <c r="A18" s="10"/>
      <c r="B18" s="11"/>
      <c r="C18" s="12" t="s">
        <v>23</v>
      </c>
      <c r="D18" s="12" t="s">
        <v>21</v>
      </c>
      <c r="E18" s="10">
        <v>2</v>
      </c>
      <c r="F18" s="10">
        <f>10.3</f>
        <v>10.3</v>
      </c>
      <c r="G18" s="10"/>
      <c r="H18" s="10">
        <v>2.6</v>
      </c>
      <c r="I18" s="10">
        <f t="shared" ref="I18:I24" si="1">E18*F18*H18</f>
        <v>53.56</v>
      </c>
      <c r="J18" s="10"/>
      <c r="M18">
        <f>0.5+0.15+0.12+1.28</f>
        <v>2.0499999999999998</v>
      </c>
    </row>
    <row r="19" spans="1:13" ht="16.5" x14ac:dyDescent="0.35">
      <c r="A19" s="10"/>
      <c r="B19" s="11"/>
      <c r="C19" s="12" t="s">
        <v>24</v>
      </c>
      <c r="D19" s="12" t="s">
        <v>21</v>
      </c>
      <c r="E19" s="10">
        <v>2</v>
      </c>
      <c r="F19" s="10">
        <f>1.18</f>
        <v>1.18</v>
      </c>
      <c r="G19" s="10"/>
      <c r="H19" s="10">
        <v>2.6</v>
      </c>
      <c r="I19" s="10">
        <f t="shared" si="1"/>
        <v>6.1360000000000001</v>
      </c>
      <c r="J19" s="10"/>
    </row>
    <row r="20" spans="1:13" ht="16.5" x14ac:dyDescent="0.35">
      <c r="A20" s="10"/>
      <c r="B20" s="11"/>
      <c r="C20" s="12" t="s">
        <v>25</v>
      </c>
      <c r="D20" s="12" t="s">
        <v>21</v>
      </c>
      <c r="E20" s="10">
        <v>1</v>
      </c>
      <c r="F20" s="10">
        <v>7.89</v>
      </c>
      <c r="G20" s="10"/>
      <c r="H20" s="10">
        <v>2.6</v>
      </c>
      <c r="I20" s="10">
        <f t="shared" si="1"/>
        <v>20.513999999999999</v>
      </c>
      <c r="J20" s="10"/>
    </row>
    <row r="21" spans="1:13" ht="16.5" x14ac:dyDescent="0.35">
      <c r="A21" s="10"/>
      <c r="B21" s="11"/>
      <c r="C21" s="12" t="s">
        <v>26</v>
      </c>
      <c r="D21" s="12" t="s">
        <v>21</v>
      </c>
      <c r="E21" s="10">
        <v>2</v>
      </c>
      <c r="F21" s="10">
        <v>7.5</v>
      </c>
      <c r="G21" s="10"/>
      <c r="H21" s="10">
        <v>2.6</v>
      </c>
      <c r="I21" s="10">
        <f t="shared" si="1"/>
        <v>39</v>
      </c>
      <c r="J21" s="10"/>
    </row>
    <row r="22" spans="1:13" ht="16.5" x14ac:dyDescent="0.35">
      <c r="A22" s="10"/>
      <c r="B22" s="11"/>
      <c r="C22" s="12" t="s">
        <v>27</v>
      </c>
      <c r="D22" s="12" t="s">
        <v>21</v>
      </c>
      <c r="E22" s="10">
        <v>2</v>
      </c>
      <c r="F22" s="10">
        <v>8.24</v>
      </c>
      <c r="G22" s="10"/>
      <c r="H22" s="10">
        <v>2.6</v>
      </c>
      <c r="I22" s="10">
        <f t="shared" si="1"/>
        <v>42.848000000000006</v>
      </c>
      <c r="J22" s="10"/>
    </row>
    <row r="23" spans="1:13" ht="16.5" x14ac:dyDescent="0.35">
      <c r="A23" s="10"/>
      <c r="B23" s="11"/>
      <c r="C23" s="12" t="s">
        <v>27</v>
      </c>
      <c r="D23" s="12" t="s">
        <v>21</v>
      </c>
      <c r="E23" s="10">
        <v>2</v>
      </c>
      <c r="F23" s="10">
        <v>3.78</v>
      </c>
      <c r="G23" s="10"/>
      <c r="H23" s="10">
        <v>2.6</v>
      </c>
      <c r="I23" s="10">
        <f t="shared" si="1"/>
        <v>19.655999999999999</v>
      </c>
      <c r="J23" s="10"/>
    </row>
    <row r="24" spans="1:13" ht="16.5" x14ac:dyDescent="0.35">
      <c r="A24" s="10"/>
      <c r="B24" s="11"/>
      <c r="C24" s="12" t="s">
        <v>28</v>
      </c>
      <c r="D24" s="12" t="s">
        <v>21</v>
      </c>
      <c r="E24" s="10">
        <v>1</v>
      </c>
      <c r="F24" s="10">
        <v>101</v>
      </c>
      <c r="G24" s="10"/>
      <c r="H24">
        <f>0.5+0.15+0.12+1.28+0.5</f>
        <v>2.5499999999999998</v>
      </c>
      <c r="I24" s="10">
        <f t="shared" si="1"/>
        <v>257.54999999999995</v>
      </c>
      <c r="J24" s="10"/>
    </row>
    <row r="25" spans="1:13" x14ac:dyDescent="0.35">
      <c r="A25" s="59" t="s">
        <v>7</v>
      </c>
      <c r="B25" s="59"/>
      <c r="C25" s="59"/>
      <c r="D25" s="59"/>
      <c r="E25" s="59"/>
      <c r="F25" s="59"/>
      <c r="G25" s="59"/>
      <c r="H25" s="59"/>
      <c r="I25" s="16">
        <f>SUM(I17:I24)</f>
        <v>506.57799999999997</v>
      </c>
      <c r="J25" s="17"/>
    </row>
    <row r="26" spans="1:13" x14ac:dyDescent="0.35">
      <c r="A26" s="4">
        <v>2</v>
      </c>
      <c r="B26" s="5" t="s">
        <v>13</v>
      </c>
      <c r="C26" s="6"/>
      <c r="D26" s="6"/>
      <c r="E26" s="7"/>
      <c r="F26" s="6"/>
      <c r="G26" s="6"/>
      <c r="H26" s="6"/>
      <c r="I26" s="8"/>
      <c r="J26" s="9"/>
    </row>
    <row r="27" spans="1:13" ht="16.5" x14ac:dyDescent="0.35">
      <c r="A27" s="10"/>
      <c r="B27" s="11" t="s">
        <v>32</v>
      </c>
      <c r="C27" s="12" t="s">
        <v>30</v>
      </c>
      <c r="D27" s="12" t="s">
        <v>21</v>
      </c>
      <c r="E27" s="10">
        <v>1</v>
      </c>
      <c r="F27" s="10">
        <f>4.39+3.38+1</f>
        <v>8.77</v>
      </c>
      <c r="G27" s="10">
        <v>1.25</v>
      </c>
      <c r="H27" s="10"/>
      <c r="I27" s="10">
        <f>E27*F27*G27</f>
        <v>10.962499999999999</v>
      </c>
      <c r="J27" s="10"/>
    </row>
    <row r="28" spans="1:13" ht="16.5" x14ac:dyDescent="0.35">
      <c r="A28" s="10"/>
      <c r="B28" s="11"/>
      <c r="C28" s="12" t="s">
        <v>31</v>
      </c>
      <c r="D28" s="12" t="s">
        <v>21</v>
      </c>
      <c r="E28" s="10">
        <v>1</v>
      </c>
      <c r="F28" s="10">
        <v>4.41</v>
      </c>
      <c r="G28" s="10">
        <v>0.5</v>
      </c>
      <c r="H28" s="10"/>
      <c r="I28" s="10">
        <f t="shared" ref="I28:I37" si="2">E28*F28*G28</f>
        <v>2.2050000000000001</v>
      </c>
      <c r="J28" s="10"/>
    </row>
    <row r="29" spans="1:13" ht="16.5" x14ac:dyDescent="0.35">
      <c r="A29" s="10"/>
      <c r="B29" s="11"/>
      <c r="C29" s="12" t="s">
        <v>33</v>
      </c>
      <c r="D29" s="12" t="s">
        <v>21</v>
      </c>
      <c r="E29" s="10">
        <v>1</v>
      </c>
      <c r="F29" s="10">
        <v>3</v>
      </c>
      <c r="G29" s="10">
        <v>0.5</v>
      </c>
      <c r="H29" s="10"/>
      <c r="I29" s="10">
        <f t="shared" si="2"/>
        <v>1.5</v>
      </c>
      <c r="J29" s="10"/>
    </row>
    <row r="30" spans="1:13" ht="16.5" x14ac:dyDescent="0.35">
      <c r="A30" s="10"/>
      <c r="B30" s="11"/>
      <c r="C30" s="12" t="s">
        <v>35</v>
      </c>
      <c r="D30" s="12" t="s">
        <v>21</v>
      </c>
      <c r="E30" s="10">
        <v>1</v>
      </c>
      <c r="F30" s="10">
        <f>3.21*2</f>
        <v>6.42</v>
      </c>
      <c r="G30" s="10">
        <v>2</v>
      </c>
      <c r="H30" s="10"/>
      <c r="I30" s="10">
        <f t="shared" si="2"/>
        <v>12.84</v>
      </c>
      <c r="J30" s="10"/>
    </row>
    <row r="31" spans="1:13" ht="16.5" x14ac:dyDescent="0.35">
      <c r="A31" s="10"/>
      <c r="B31" s="11"/>
      <c r="C31" s="12" t="s">
        <v>34</v>
      </c>
      <c r="D31" s="12" t="s">
        <v>21</v>
      </c>
      <c r="E31" s="10">
        <v>1</v>
      </c>
      <c r="F31" s="10">
        <f>3.2+3.45</f>
        <v>6.65</v>
      </c>
      <c r="G31" s="10">
        <v>2.5</v>
      </c>
      <c r="H31" s="10"/>
      <c r="I31" s="10">
        <f t="shared" si="2"/>
        <v>16.625</v>
      </c>
      <c r="J31" s="10"/>
    </row>
    <row r="32" spans="1:13" ht="16.5" x14ac:dyDescent="0.35">
      <c r="A32" s="10"/>
      <c r="B32" s="11"/>
      <c r="C32" s="12" t="s">
        <v>36</v>
      </c>
      <c r="D32" s="12" t="s">
        <v>21</v>
      </c>
      <c r="E32" s="10">
        <v>1</v>
      </c>
      <c r="F32" s="10">
        <v>3</v>
      </c>
      <c r="G32" s="10">
        <v>0.5</v>
      </c>
      <c r="H32" s="10"/>
      <c r="I32" s="10">
        <f t="shared" si="2"/>
        <v>1.5</v>
      </c>
      <c r="J32" s="10"/>
    </row>
    <row r="33" spans="1:10" ht="16.5" x14ac:dyDescent="0.35">
      <c r="A33" s="10"/>
      <c r="B33" s="11"/>
      <c r="C33" s="12" t="s">
        <v>37</v>
      </c>
      <c r="D33" s="12" t="s">
        <v>21</v>
      </c>
      <c r="E33" s="10">
        <v>1</v>
      </c>
      <c r="F33" s="10">
        <v>0.5</v>
      </c>
      <c r="G33" s="10">
        <v>0.5</v>
      </c>
      <c r="H33" s="10"/>
      <c r="I33" s="10">
        <f t="shared" si="2"/>
        <v>0.25</v>
      </c>
      <c r="J33" s="10"/>
    </row>
    <row r="34" spans="1:10" ht="16.5" x14ac:dyDescent="0.35">
      <c r="A34" s="10"/>
      <c r="B34" s="11"/>
      <c r="C34" s="12" t="s">
        <v>38</v>
      </c>
      <c r="D34" s="12" t="s">
        <v>21</v>
      </c>
      <c r="E34" s="10">
        <v>1</v>
      </c>
      <c r="F34" s="10">
        <v>1</v>
      </c>
      <c r="G34" s="10">
        <v>2.5</v>
      </c>
      <c r="H34" s="10"/>
      <c r="I34" s="10">
        <f t="shared" si="2"/>
        <v>2.5</v>
      </c>
      <c r="J34" s="10"/>
    </row>
    <row r="35" spans="1:10" ht="16.5" x14ac:dyDescent="0.35">
      <c r="A35" s="10"/>
      <c r="B35" s="11"/>
      <c r="C35" s="12" t="s">
        <v>29</v>
      </c>
      <c r="D35" s="12" t="s">
        <v>21</v>
      </c>
      <c r="E35" s="10">
        <v>1</v>
      </c>
      <c r="F35" s="10">
        <v>2</v>
      </c>
      <c r="G35" s="10">
        <v>0.5</v>
      </c>
      <c r="H35" s="10"/>
      <c r="I35" s="10">
        <f t="shared" si="2"/>
        <v>1</v>
      </c>
      <c r="J35" s="10"/>
    </row>
    <row r="36" spans="1:10" ht="16.5" x14ac:dyDescent="0.35">
      <c r="A36" s="10"/>
      <c r="B36" s="11"/>
      <c r="C36" s="12" t="s">
        <v>39</v>
      </c>
      <c r="D36" s="12" t="s">
        <v>21</v>
      </c>
      <c r="E36" s="10">
        <v>1</v>
      </c>
      <c r="F36" s="10">
        <f>2+1.5+2+4</f>
        <v>9.5</v>
      </c>
      <c r="G36" s="10">
        <v>2.5</v>
      </c>
      <c r="H36" s="10"/>
      <c r="I36" s="10">
        <f t="shared" si="2"/>
        <v>23.75</v>
      </c>
      <c r="J36" s="10"/>
    </row>
    <row r="37" spans="1:10" ht="16.5" x14ac:dyDescent="0.35">
      <c r="A37" s="10"/>
      <c r="B37" s="11"/>
      <c r="C37" s="12" t="s">
        <v>40</v>
      </c>
      <c r="D37" s="12" t="s">
        <v>21</v>
      </c>
      <c r="E37" s="10">
        <v>1</v>
      </c>
      <c r="F37" s="10">
        <v>5.16</v>
      </c>
      <c r="G37" s="10">
        <v>1.2</v>
      </c>
      <c r="H37" s="10"/>
      <c r="I37" s="10">
        <f t="shared" si="2"/>
        <v>6.1920000000000002</v>
      </c>
      <c r="J37" s="10"/>
    </row>
    <row r="38" spans="1:10" x14ac:dyDescent="0.35">
      <c r="A38" s="59" t="s">
        <v>7</v>
      </c>
      <c r="B38" s="59"/>
      <c r="C38" s="59"/>
      <c r="D38" s="59"/>
      <c r="E38" s="59"/>
      <c r="F38" s="59"/>
      <c r="G38" s="59"/>
      <c r="H38" s="59"/>
      <c r="I38" s="16">
        <f>SUM(I27:I37)</f>
        <v>79.3245</v>
      </c>
      <c r="J38" s="17"/>
    </row>
    <row r="39" spans="1:10" ht="16.5" x14ac:dyDescent="0.35">
      <c r="A39" s="10"/>
      <c r="B39" s="11" t="s">
        <v>71</v>
      </c>
      <c r="C39" s="12" t="s">
        <v>31</v>
      </c>
      <c r="D39" s="12" t="s">
        <v>21</v>
      </c>
      <c r="E39" s="10">
        <v>1</v>
      </c>
      <c r="F39" s="10">
        <v>2</v>
      </c>
      <c r="G39" s="10">
        <v>1</v>
      </c>
      <c r="H39" s="10"/>
      <c r="I39" s="10">
        <f t="shared" ref="I39:I51" si="3">E39*F39*G39</f>
        <v>2</v>
      </c>
      <c r="J39" s="10"/>
    </row>
    <row r="40" spans="1:10" ht="16.5" x14ac:dyDescent="0.35">
      <c r="A40" s="10"/>
      <c r="B40" s="11"/>
      <c r="C40" s="12" t="s">
        <v>33</v>
      </c>
      <c r="D40" s="12" t="s">
        <v>21</v>
      </c>
      <c r="E40" s="10">
        <v>1</v>
      </c>
      <c r="F40" s="10">
        <v>4.4000000000000004</v>
      </c>
      <c r="G40" s="10">
        <v>3</v>
      </c>
      <c r="H40" s="10"/>
      <c r="I40" s="10">
        <f t="shared" si="3"/>
        <v>13.200000000000001</v>
      </c>
      <c r="J40" s="10"/>
    </row>
    <row r="41" spans="1:10" ht="16.5" x14ac:dyDescent="0.35">
      <c r="A41" s="10"/>
      <c r="B41" s="11"/>
      <c r="C41" s="12" t="s">
        <v>35</v>
      </c>
      <c r="D41" s="12" t="s">
        <v>21</v>
      </c>
      <c r="E41" s="10">
        <v>1</v>
      </c>
      <c r="F41" s="10">
        <v>3</v>
      </c>
      <c r="G41" s="10">
        <v>3</v>
      </c>
      <c r="H41" s="10"/>
      <c r="I41" s="10">
        <f t="shared" si="3"/>
        <v>9</v>
      </c>
      <c r="J41" s="10"/>
    </row>
    <row r="42" spans="1:10" ht="16.5" x14ac:dyDescent="0.35">
      <c r="A42" s="10"/>
      <c r="B42" s="11"/>
      <c r="C42" s="12" t="s">
        <v>34</v>
      </c>
      <c r="D42" s="12" t="s">
        <v>21</v>
      </c>
      <c r="E42" s="10">
        <v>1</v>
      </c>
      <c r="F42" s="10">
        <v>3</v>
      </c>
      <c r="G42" s="10">
        <v>2</v>
      </c>
      <c r="H42" s="10"/>
      <c r="I42" s="10">
        <f t="shared" si="3"/>
        <v>6</v>
      </c>
      <c r="J42" s="10"/>
    </row>
    <row r="43" spans="1:10" ht="16.5" x14ac:dyDescent="0.35">
      <c r="A43" s="10"/>
      <c r="B43" s="11"/>
      <c r="C43" s="12" t="s">
        <v>36</v>
      </c>
      <c r="D43" s="12" t="s">
        <v>21</v>
      </c>
      <c r="E43" s="10">
        <v>1</v>
      </c>
      <c r="F43" s="10">
        <v>1</v>
      </c>
      <c r="G43" s="10">
        <v>1</v>
      </c>
      <c r="H43" s="10"/>
      <c r="I43" s="10">
        <f t="shared" si="3"/>
        <v>1</v>
      </c>
      <c r="J43" s="10"/>
    </row>
    <row r="44" spans="1:10" ht="16.5" x14ac:dyDescent="0.35">
      <c r="A44" s="10"/>
      <c r="B44" s="11"/>
      <c r="C44" s="12" t="s">
        <v>70</v>
      </c>
      <c r="D44" s="12" t="s">
        <v>21</v>
      </c>
      <c r="E44" s="10">
        <v>1</v>
      </c>
      <c r="F44" s="10">
        <v>3</v>
      </c>
      <c r="G44" s="10">
        <v>2</v>
      </c>
      <c r="H44" s="10"/>
      <c r="I44" s="10">
        <f t="shared" si="3"/>
        <v>6</v>
      </c>
      <c r="J44" s="10"/>
    </row>
    <row r="45" spans="1:10" ht="16.5" x14ac:dyDescent="0.35">
      <c r="A45" s="10"/>
      <c r="B45" s="11"/>
      <c r="C45" s="12" t="s">
        <v>69</v>
      </c>
      <c r="D45" s="12" t="s">
        <v>21</v>
      </c>
      <c r="E45" s="10">
        <v>1</v>
      </c>
      <c r="F45" s="10">
        <v>2</v>
      </c>
      <c r="G45" s="10">
        <v>2.5</v>
      </c>
      <c r="H45" s="10"/>
      <c r="I45" s="10">
        <f t="shared" ref="I45" si="4">E45*F45*G45</f>
        <v>5</v>
      </c>
      <c r="J45" s="10"/>
    </row>
    <row r="46" spans="1:10" ht="16.5" x14ac:dyDescent="0.35">
      <c r="A46" s="10"/>
      <c r="B46" s="11"/>
      <c r="C46" s="12" t="s">
        <v>37</v>
      </c>
      <c r="D46" s="12" t="s">
        <v>21</v>
      </c>
      <c r="E46" s="10">
        <v>1</v>
      </c>
      <c r="F46" s="10">
        <v>1.5</v>
      </c>
      <c r="G46" s="10">
        <v>3.5</v>
      </c>
      <c r="H46" s="10"/>
      <c r="I46" s="10">
        <f t="shared" si="3"/>
        <v>5.25</v>
      </c>
      <c r="J46" s="10"/>
    </row>
    <row r="47" spans="1:10" ht="16.5" x14ac:dyDescent="0.35">
      <c r="A47" s="10"/>
      <c r="B47" s="11"/>
      <c r="C47" s="12" t="s">
        <v>38</v>
      </c>
      <c r="D47" s="12" t="s">
        <v>21</v>
      </c>
      <c r="E47" s="10">
        <v>1</v>
      </c>
      <c r="F47" s="10">
        <v>2</v>
      </c>
      <c r="G47" s="10">
        <v>5</v>
      </c>
      <c r="H47" s="10"/>
      <c r="I47" s="10">
        <f t="shared" si="3"/>
        <v>10</v>
      </c>
      <c r="J47" s="10"/>
    </row>
    <row r="48" spans="1:10" ht="16.5" x14ac:dyDescent="0.35">
      <c r="A48" s="10"/>
      <c r="B48" s="11"/>
      <c r="C48" s="12" t="s">
        <v>29</v>
      </c>
      <c r="D48" s="12" t="s">
        <v>21</v>
      </c>
      <c r="E48" s="10">
        <v>1</v>
      </c>
      <c r="F48" s="10">
        <v>4</v>
      </c>
      <c r="G48" s="10">
        <v>2</v>
      </c>
      <c r="H48" s="10"/>
      <c r="I48" s="10">
        <f t="shared" si="3"/>
        <v>8</v>
      </c>
      <c r="J48" s="10"/>
    </row>
    <row r="49" spans="1:10" ht="16.5" x14ac:dyDescent="0.35">
      <c r="A49" s="10"/>
      <c r="B49" s="11"/>
      <c r="C49" s="12" t="s">
        <v>39</v>
      </c>
      <c r="D49" s="12" t="s">
        <v>21</v>
      </c>
      <c r="E49" s="10">
        <v>1</v>
      </c>
      <c r="F49" s="10">
        <v>2</v>
      </c>
      <c r="G49" s="10">
        <v>2.5</v>
      </c>
      <c r="H49" s="10"/>
      <c r="I49" s="10">
        <f t="shared" si="3"/>
        <v>5</v>
      </c>
      <c r="J49" s="10"/>
    </row>
    <row r="50" spans="1:10" ht="16.5" x14ac:dyDescent="0.35">
      <c r="A50" s="10"/>
      <c r="B50" s="11"/>
      <c r="C50" s="12" t="s">
        <v>40</v>
      </c>
      <c r="D50" s="12" t="s">
        <v>21</v>
      </c>
      <c r="E50" s="10">
        <v>1</v>
      </c>
      <c r="F50" s="10">
        <v>1</v>
      </c>
      <c r="G50" s="10">
        <v>1</v>
      </c>
      <c r="H50" s="10"/>
      <c r="I50" s="10">
        <f t="shared" si="3"/>
        <v>1</v>
      </c>
      <c r="J50" s="10"/>
    </row>
    <row r="51" spans="1:10" ht="16.5" x14ac:dyDescent="0.35">
      <c r="A51" s="10"/>
      <c r="B51" s="11"/>
      <c r="C51" s="12" t="s">
        <v>72</v>
      </c>
      <c r="D51" s="12" t="s">
        <v>21</v>
      </c>
      <c r="E51" s="10">
        <v>1</v>
      </c>
      <c r="F51" s="10">
        <v>3</v>
      </c>
      <c r="G51" s="10">
        <v>1.5</v>
      </c>
      <c r="H51" s="10"/>
      <c r="I51" s="10">
        <f t="shared" si="3"/>
        <v>4.5</v>
      </c>
      <c r="J51" s="10"/>
    </row>
    <row r="52" spans="1:10" x14ac:dyDescent="0.35">
      <c r="A52" s="59" t="s">
        <v>7</v>
      </c>
      <c r="B52" s="59"/>
      <c r="C52" s="59"/>
      <c r="D52" s="59"/>
      <c r="E52" s="59"/>
      <c r="F52" s="59"/>
      <c r="G52" s="59"/>
      <c r="H52" s="59"/>
      <c r="I52" s="16">
        <f>SUM(I39:I51)</f>
        <v>75.95</v>
      </c>
      <c r="J52" s="17"/>
    </row>
    <row r="53" spans="1:10" x14ac:dyDescent="0.35">
      <c r="A53" s="4">
        <v>3</v>
      </c>
      <c r="B53" s="5" t="s">
        <v>73</v>
      </c>
      <c r="C53" s="6"/>
      <c r="D53" s="6"/>
      <c r="E53" s="7"/>
      <c r="F53" s="6"/>
      <c r="G53" s="6"/>
      <c r="H53" s="6"/>
      <c r="I53" s="8"/>
      <c r="J53" s="9"/>
    </row>
    <row r="54" spans="1:10" ht="16.5" x14ac:dyDescent="0.35">
      <c r="A54" s="10"/>
      <c r="B54" s="11" t="s">
        <v>74</v>
      </c>
      <c r="C54" s="12" t="s">
        <v>29</v>
      </c>
      <c r="D54" s="12" t="s">
        <v>21</v>
      </c>
      <c r="E54" s="10">
        <v>1</v>
      </c>
      <c r="F54" s="10">
        <f>3.91*2+4.77</f>
        <v>12.59</v>
      </c>
      <c r="G54" s="10">
        <v>2.5</v>
      </c>
      <c r="H54" s="10"/>
      <c r="I54" s="10">
        <f>E54*F54*G54</f>
        <v>31.475000000000001</v>
      </c>
      <c r="J54" s="10"/>
    </row>
    <row r="55" spans="1:10" ht="16.5" x14ac:dyDescent="0.35">
      <c r="A55" s="10"/>
      <c r="B55" s="11"/>
      <c r="C55" s="12" t="s">
        <v>39</v>
      </c>
      <c r="D55" s="12" t="s">
        <v>21</v>
      </c>
      <c r="E55" s="10">
        <v>1</v>
      </c>
      <c r="F55" s="10">
        <f>4.05*2+7.08*2</f>
        <v>22.259999999999998</v>
      </c>
      <c r="G55" s="10">
        <v>2.5</v>
      </c>
      <c r="H55" s="10"/>
      <c r="I55" s="10">
        <f t="shared" ref="I55:I63" si="5">E55*F55*G55</f>
        <v>55.649999999999991</v>
      </c>
      <c r="J55" s="10"/>
    </row>
    <row r="56" spans="1:10" ht="16.5" x14ac:dyDescent="0.35">
      <c r="A56" s="10"/>
      <c r="B56" s="11"/>
      <c r="C56" s="12" t="s">
        <v>38</v>
      </c>
      <c r="D56" s="12" t="s">
        <v>21</v>
      </c>
      <c r="E56" s="10">
        <v>1</v>
      </c>
      <c r="F56" s="10">
        <f>9.53*2+1.89</f>
        <v>20.95</v>
      </c>
      <c r="G56" s="10">
        <v>2.5</v>
      </c>
      <c r="H56" s="10"/>
      <c r="I56" s="10">
        <f t="shared" si="5"/>
        <v>52.375</v>
      </c>
      <c r="J56" s="10"/>
    </row>
    <row r="57" spans="1:10" ht="16.5" x14ac:dyDescent="0.35">
      <c r="A57" s="10"/>
      <c r="B57" s="11"/>
      <c r="C57" s="12" t="s">
        <v>37</v>
      </c>
      <c r="D57" s="12" t="s">
        <v>21</v>
      </c>
      <c r="E57" s="10">
        <v>1</v>
      </c>
      <c r="F57" s="10">
        <f>3.45*2+3.37*2</f>
        <v>13.64</v>
      </c>
      <c r="G57" s="10">
        <v>2.5</v>
      </c>
      <c r="H57" s="10"/>
      <c r="I57" s="10">
        <f t="shared" si="5"/>
        <v>34.1</v>
      </c>
      <c r="J57" s="10"/>
    </row>
    <row r="58" spans="1:10" ht="16.5" x14ac:dyDescent="0.35">
      <c r="A58" s="10"/>
      <c r="B58" s="11"/>
      <c r="C58" s="12" t="s">
        <v>34</v>
      </c>
      <c r="D58" s="12" t="s">
        <v>21</v>
      </c>
      <c r="E58" s="10">
        <v>1</v>
      </c>
      <c r="F58" s="10">
        <f>3.5*2+4*2</f>
        <v>15</v>
      </c>
      <c r="G58" s="10">
        <v>2.5</v>
      </c>
      <c r="H58" s="10"/>
      <c r="I58" s="10">
        <f t="shared" si="5"/>
        <v>37.5</v>
      </c>
      <c r="J58" s="10"/>
    </row>
    <row r="59" spans="1:10" ht="16.5" x14ac:dyDescent="0.35">
      <c r="A59" s="10"/>
      <c r="B59" s="11"/>
      <c r="C59" s="12" t="s">
        <v>36</v>
      </c>
      <c r="D59" s="12" t="s">
        <v>21</v>
      </c>
      <c r="E59" s="10">
        <v>1</v>
      </c>
      <c r="F59" s="10">
        <f>5.45*2+6.66*2</f>
        <v>24.22</v>
      </c>
      <c r="G59" s="10">
        <v>2.5</v>
      </c>
      <c r="H59" s="10"/>
      <c r="I59" s="10">
        <f t="shared" si="5"/>
        <v>60.55</v>
      </c>
      <c r="J59" s="10"/>
    </row>
    <row r="60" spans="1:10" ht="16.5" x14ac:dyDescent="0.35">
      <c r="A60" s="10"/>
      <c r="B60" s="11"/>
      <c r="C60" s="12" t="s">
        <v>35</v>
      </c>
      <c r="D60" s="12" t="s">
        <v>21</v>
      </c>
      <c r="E60" s="10">
        <v>1</v>
      </c>
      <c r="F60" s="10">
        <f>3.5*2+3.21*2</f>
        <v>13.42</v>
      </c>
      <c r="G60" s="10">
        <v>2.5</v>
      </c>
      <c r="H60" s="10"/>
      <c r="I60" s="10">
        <f t="shared" si="5"/>
        <v>33.549999999999997</v>
      </c>
      <c r="J60" s="10"/>
    </row>
    <row r="61" spans="1:10" ht="16.5" x14ac:dyDescent="0.35">
      <c r="A61" s="10"/>
      <c r="B61" s="11"/>
      <c r="C61" s="12" t="s">
        <v>33</v>
      </c>
      <c r="D61" s="12" t="s">
        <v>21</v>
      </c>
      <c r="E61" s="10">
        <v>1</v>
      </c>
      <c r="F61" s="10">
        <f>4.5*2+3*2</f>
        <v>15</v>
      </c>
      <c r="G61" s="10">
        <v>2.5</v>
      </c>
      <c r="H61" s="10"/>
      <c r="I61" s="10">
        <f t="shared" si="5"/>
        <v>37.5</v>
      </c>
      <c r="J61" s="10"/>
    </row>
    <row r="62" spans="1:10" ht="16.5" x14ac:dyDescent="0.35">
      <c r="A62" s="10"/>
      <c r="B62" s="11"/>
      <c r="C62" s="12" t="s">
        <v>31</v>
      </c>
      <c r="D62" s="12" t="s">
        <v>21</v>
      </c>
      <c r="E62" s="10">
        <v>1</v>
      </c>
      <c r="F62" s="10">
        <f>4.5*2+4.1*2</f>
        <v>17.2</v>
      </c>
      <c r="G62" s="10">
        <v>2.5</v>
      </c>
      <c r="H62" s="10"/>
      <c r="I62" s="10">
        <f t="shared" si="5"/>
        <v>43</v>
      </c>
      <c r="J62" s="10"/>
    </row>
    <row r="63" spans="1:10" ht="16.5" x14ac:dyDescent="0.35">
      <c r="A63" s="10"/>
      <c r="B63" s="11"/>
      <c r="C63" s="12" t="s">
        <v>30</v>
      </c>
      <c r="D63" s="12" t="s">
        <v>21</v>
      </c>
      <c r="E63" s="10">
        <v>1</v>
      </c>
      <c r="F63" s="10">
        <f>4.5*2+3.5*2</f>
        <v>16</v>
      </c>
      <c r="G63" s="10">
        <v>2.5</v>
      </c>
      <c r="H63" s="10"/>
      <c r="I63" s="10">
        <f t="shared" si="5"/>
        <v>40</v>
      </c>
      <c r="J63" s="10"/>
    </row>
    <row r="64" spans="1:10" x14ac:dyDescent="0.35">
      <c r="A64" s="59" t="s">
        <v>7</v>
      </c>
      <c r="B64" s="59"/>
      <c r="C64" s="59"/>
      <c r="D64" s="59"/>
      <c r="E64" s="59"/>
      <c r="F64" s="59"/>
      <c r="G64" s="59"/>
      <c r="H64" s="59"/>
      <c r="I64" s="16">
        <f>SUM(I54:I63)</f>
        <v>425.7</v>
      </c>
      <c r="J64" s="17"/>
    </row>
    <row r="65" spans="1:10" ht="16.5" x14ac:dyDescent="0.35">
      <c r="A65" s="10"/>
      <c r="B65" s="11" t="s">
        <v>75</v>
      </c>
      <c r="C65" s="12" t="s">
        <v>29</v>
      </c>
      <c r="D65" s="12" t="s">
        <v>21</v>
      </c>
      <c r="E65" s="10">
        <v>1</v>
      </c>
      <c r="F65" s="10">
        <v>3.77</v>
      </c>
      <c r="G65" s="10">
        <v>4.91</v>
      </c>
      <c r="H65" s="10"/>
      <c r="I65" s="10">
        <f t="shared" ref="I65:I79" si="6">E65*F65*G65</f>
        <v>18.5107</v>
      </c>
      <c r="J65" s="10"/>
    </row>
    <row r="66" spans="1:10" ht="16.5" x14ac:dyDescent="0.35">
      <c r="A66" s="10"/>
      <c r="B66" s="11"/>
      <c r="C66" s="12" t="s">
        <v>39</v>
      </c>
      <c r="D66" s="12" t="s">
        <v>21</v>
      </c>
      <c r="E66" s="10">
        <v>1</v>
      </c>
      <c r="F66" s="10">
        <v>4.05</v>
      </c>
      <c r="G66" s="10">
        <v>7.08</v>
      </c>
      <c r="H66" s="10"/>
      <c r="I66" s="10">
        <f t="shared" si="6"/>
        <v>28.673999999999999</v>
      </c>
      <c r="J66" s="10"/>
    </row>
    <row r="67" spans="1:10" ht="16.5" x14ac:dyDescent="0.35">
      <c r="A67" s="10"/>
      <c r="B67" s="11"/>
      <c r="C67" s="12" t="s">
        <v>72</v>
      </c>
      <c r="D67" s="12" t="s">
        <v>21</v>
      </c>
      <c r="E67" s="10">
        <v>1</v>
      </c>
      <c r="F67" s="10">
        <v>3</v>
      </c>
      <c r="G67" s="10">
        <v>1.5</v>
      </c>
      <c r="H67" s="10"/>
      <c r="I67" s="10">
        <f t="shared" si="6"/>
        <v>4.5</v>
      </c>
      <c r="J67" s="10"/>
    </row>
    <row r="68" spans="1:10" ht="16.5" x14ac:dyDescent="0.35">
      <c r="A68" s="10"/>
      <c r="B68" s="11"/>
      <c r="C68" s="12" t="s">
        <v>40</v>
      </c>
      <c r="D68" s="12" t="s">
        <v>21</v>
      </c>
      <c r="E68" s="10">
        <v>1</v>
      </c>
      <c r="F68" s="10">
        <v>5.16</v>
      </c>
      <c r="G68" s="10">
        <v>3</v>
      </c>
      <c r="H68" s="10"/>
      <c r="I68" s="10">
        <f t="shared" si="6"/>
        <v>15.48</v>
      </c>
      <c r="J68" s="10"/>
    </row>
    <row r="69" spans="1:10" ht="16.5" x14ac:dyDescent="0.35">
      <c r="A69" s="10"/>
      <c r="B69" s="11"/>
      <c r="C69" s="12" t="s">
        <v>38</v>
      </c>
      <c r="D69" s="12" t="s">
        <v>21</v>
      </c>
      <c r="E69" s="10">
        <v>1</v>
      </c>
      <c r="F69" s="10">
        <v>9.5299999999999994</v>
      </c>
      <c r="G69" s="10">
        <v>1.9</v>
      </c>
      <c r="H69" s="10"/>
      <c r="I69" s="10">
        <f t="shared" si="6"/>
        <v>18.106999999999999</v>
      </c>
      <c r="J69" s="10"/>
    </row>
    <row r="70" spans="1:10" ht="16.5" x14ac:dyDescent="0.35">
      <c r="A70" s="10"/>
      <c r="B70" s="11"/>
      <c r="C70" s="12" t="s">
        <v>76</v>
      </c>
      <c r="D70" s="12" t="s">
        <v>21</v>
      </c>
      <c r="E70" s="10">
        <v>1</v>
      </c>
      <c r="F70" s="10">
        <v>3.45</v>
      </c>
      <c r="G70" s="10">
        <v>3.37</v>
      </c>
      <c r="H70" s="10"/>
      <c r="I70" s="10">
        <f t="shared" si="6"/>
        <v>11.626500000000002</v>
      </c>
      <c r="J70" s="10"/>
    </row>
    <row r="71" spans="1:10" ht="16.5" x14ac:dyDescent="0.35">
      <c r="A71" s="10"/>
      <c r="B71" s="11"/>
      <c r="C71" s="12" t="s">
        <v>69</v>
      </c>
      <c r="D71" s="12" t="s">
        <v>21</v>
      </c>
      <c r="E71" s="10">
        <v>1</v>
      </c>
      <c r="F71" s="10">
        <v>2.39</v>
      </c>
      <c r="G71" s="10">
        <v>2</v>
      </c>
      <c r="H71" s="10"/>
      <c r="I71" s="10">
        <f t="shared" si="6"/>
        <v>4.78</v>
      </c>
      <c r="J71" s="10"/>
    </row>
    <row r="72" spans="1:10" ht="16.5" x14ac:dyDescent="0.35">
      <c r="A72" s="10"/>
      <c r="B72" s="11"/>
      <c r="C72" s="12" t="s">
        <v>34</v>
      </c>
      <c r="D72" s="12" t="s">
        <v>21</v>
      </c>
      <c r="E72" s="10">
        <v>1</v>
      </c>
      <c r="F72" s="10">
        <v>4.38</v>
      </c>
      <c r="G72" s="10">
        <v>4</v>
      </c>
      <c r="H72" s="10"/>
      <c r="I72" s="10">
        <f t="shared" si="6"/>
        <v>17.52</v>
      </c>
      <c r="J72" s="10"/>
    </row>
    <row r="73" spans="1:10" ht="16.5" x14ac:dyDescent="0.35">
      <c r="A73" s="10"/>
      <c r="B73" s="11"/>
      <c r="C73" s="12" t="s">
        <v>36</v>
      </c>
      <c r="D73" s="12" t="s">
        <v>21</v>
      </c>
      <c r="E73" s="10">
        <v>1</v>
      </c>
      <c r="F73" s="10">
        <v>5.45</v>
      </c>
      <c r="G73" s="10">
        <v>6.66</v>
      </c>
      <c r="H73" s="10"/>
      <c r="I73" s="10">
        <f t="shared" si="6"/>
        <v>36.297000000000004</v>
      </c>
      <c r="J73" s="10"/>
    </row>
    <row r="74" spans="1:10" ht="16.5" x14ac:dyDescent="0.35">
      <c r="A74" s="10"/>
      <c r="B74" s="11"/>
      <c r="C74" s="12" t="s">
        <v>70</v>
      </c>
      <c r="D74" s="12" t="s">
        <v>21</v>
      </c>
      <c r="E74" s="10">
        <v>1</v>
      </c>
      <c r="F74" s="10">
        <v>3</v>
      </c>
      <c r="G74" s="10">
        <v>2</v>
      </c>
      <c r="H74" s="10"/>
      <c r="I74" s="10">
        <f t="shared" si="6"/>
        <v>6</v>
      </c>
      <c r="J74" s="10"/>
    </row>
    <row r="75" spans="1:10" ht="16.5" x14ac:dyDescent="0.35">
      <c r="A75" s="10"/>
      <c r="B75" s="11"/>
      <c r="C75" s="12" t="s">
        <v>35</v>
      </c>
      <c r="D75" s="12" t="s">
        <v>21</v>
      </c>
      <c r="E75" s="10">
        <v>1</v>
      </c>
      <c r="F75" s="10">
        <v>3.21</v>
      </c>
      <c r="G75" s="10">
        <v>3.45</v>
      </c>
      <c r="H75" s="10"/>
      <c r="I75" s="10">
        <f t="shared" si="6"/>
        <v>11.0745</v>
      </c>
      <c r="J75" s="10"/>
    </row>
    <row r="76" spans="1:10" ht="16.5" x14ac:dyDescent="0.35">
      <c r="A76" s="10"/>
      <c r="B76" s="11"/>
      <c r="C76" s="12" t="s">
        <v>33</v>
      </c>
      <c r="D76" s="12" t="s">
        <v>21</v>
      </c>
      <c r="E76" s="10">
        <v>1</v>
      </c>
      <c r="F76" s="10">
        <v>4.5</v>
      </c>
      <c r="G76" s="10">
        <v>3</v>
      </c>
      <c r="H76" s="10"/>
      <c r="I76" s="10">
        <f t="shared" si="6"/>
        <v>13.5</v>
      </c>
      <c r="J76" s="10"/>
    </row>
    <row r="77" spans="1:10" ht="16.5" x14ac:dyDescent="0.35">
      <c r="A77" s="10"/>
      <c r="B77" s="11"/>
      <c r="C77" s="12" t="s">
        <v>31</v>
      </c>
      <c r="D77" s="12" t="s">
        <v>21</v>
      </c>
      <c r="E77" s="10">
        <v>1</v>
      </c>
      <c r="F77" s="10">
        <v>4.5</v>
      </c>
      <c r="G77" s="10">
        <v>4.1100000000000003</v>
      </c>
      <c r="H77" s="10"/>
      <c r="I77" s="10">
        <f t="shared" ref="I77:I78" si="7">E77*F77*G77</f>
        <v>18.495000000000001</v>
      </c>
      <c r="J77" s="10"/>
    </row>
    <row r="78" spans="1:10" ht="16.5" x14ac:dyDescent="0.35">
      <c r="A78" s="10"/>
      <c r="B78" s="11"/>
      <c r="C78" s="12" t="s">
        <v>33</v>
      </c>
      <c r="D78" s="12" t="s">
        <v>21</v>
      </c>
      <c r="E78" s="10">
        <v>1</v>
      </c>
      <c r="F78" s="10">
        <v>4.5</v>
      </c>
      <c r="G78" s="10">
        <v>3.4</v>
      </c>
      <c r="H78" s="10"/>
      <c r="I78" s="10">
        <f t="shared" si="7"/>
        <v>15.299999999999999</v>
      </c>
      <c r="J78" s="10"/>
    </row>
    <row r="79" spans="1:10" ht="16.5" x14ac:dyDescent="0.35">
      <c r="A79" s="10"/>
      <c r="B79" s="11"/>
      <c r="C79" s="12" t="s">
        <v>31</v>
      </c>
      <c r="D79" s="12" t="s">
        <v>21</v>
      </c>
      <c r="E79" s="10">
        <v>1</v>
      </c>
      <c r="F79" s="10">
        <v>2</v>
      </c>
      <c r="G79" s="10">
        <v>1.7</v>
      </c>
      <c r="H79" s="10"/>
      <c r="I79" s="10">
        <f t="shared" si="6"/>
        <v>3.4</v>
      </c>
      <c r="J79" s="10"/>
    </row>
    <row r="80" spans="1:10" x14ac:dyDescent="0.35">
      <c r="A80" s="59" t="s">
        <v>7</v>
      </c>
      <c r="B80" s="59"/>
      <c r="C80" s="59"/>
      <c r="D80" s="59"/>
      <c r="E80" s="59"/>
      <c r="F80" s="59"/>
      <c r="G80" s="59"/>
      <c r="H80" s="59"/>
      <c r="I80" s="16">
        <f>SUM(I65:I79)</f>
        <v>223.26470000000003</v>
      </c>
      <c r="J80" s="17"/>
    </row>
    <row r="81" spans="1:10" x14ac:dyDescent="0.35">
      <c r="A81" s="4">
        <v>3</v>
      </c>
      <c r="B81" s="5" t="s">
        <v>41</v>
      </c>
      <c r="C81" s="6"/>
      <c r="D81" s="6"/>
      <c r="E81" s="7"/>
      <c r="F81" s="6"/>
      <c r="G81" s="6"/>
      <c r="H81" s="6"/>
      <c r="I81" s="8"/>
      <c r="J81" s="9"/>
    </row>
    <row r="82" spans="1:10" x14ac:dyDescent="0.35">
      <c r="A82" s="10"/>
      <c r="B82" s="11"/>
      <c r="C82" s="12" t="s">
        <v>14</v>
      </c>
      <c r="D82" s="12" t="s">
        <v>0</v>
      </c>
      <c r="E82" s="10">
        <v>25</v>
      </c>
      <c r="F82" s="13"/>
      <c r="G82" s="14"/>
      <c r="H82" s="10"/>
      <c r="I82" s="10">
        <f>E82</f>
        <v>25</v>
      </c>
      <c r="J82" s="10"/>
    </row>
    <row r="83" spans="1:10" x14ac:dyDescent="0.35">
      <c r="A83" s="59" t="s">
        <v>7</v>
      </c>
      <c r="B83" s="59"/>
      <c r="C83" s="59"/>
      <c r="D83" s="59"/>
      <c r="E83" s="59"/>
      <c r="F83" s="59"/>
      <c r="G83" s="59"/>
      <c r="H83" s="59"/>
      <c r="I83" s="16">
        <f>SUM(I82)</f>
        <v>25</v>
      </c>
      <c r="J83" s="17"/>
    </row>
    <row r="84" spans="1:10" x14ac:dyDescent="0.35">
      <c r="A84" s="4">
        <v>4</v>
      </c>
      <c r="B84" s="5" t="s">
        <v>42</v>
      </c>
      <c r="C84" s="6"/>
      <c r="D84" s="6"/>
      <c r="E84" s="7"/>
      <c r="F84" s="6"/>
      <c r="G84" s="6"/>
      <c r="H84" s="6"/>
      <c r="I84" s="8"/>
      <c r="J84" s="9"/>
    </row>
    <row r="85" spans="1:10" ht="16.5" x14ac:dyDescent="0.35">
      <c r="A85" s="10"/>
      <c r="B85" s="11" t="s">
        <v>15</v>
      </c>
      <c r="C85" s="12" t="s">
        <v>43</v>
      </c>
      <c r="D85" s="12" t="s">
        <v>21</v>
      </c>
      <c r="E85" s="10">
        <v>8</v>
      </c>
      <c r="F85" s="10">
        <v>1</v>
      </c>
      <c r="G85" s="10">
        <v>2.5</v>
      </c>
      <c r="H85" s="10"/>
      <c r="I85" s="10">
        <f>E85*F85*G85</f>
        <v>20</v>
      </c>
      <c r="J85" s="10"/>
    </row>
    <row r="86" spans="1:10" ht="16.5" x14ac:dyDescent="0.35">
      <c r="A86" s="10"/>
      <c r="B86" s="11"/>
      <c r="C86" s="12" t="s">
        <v>44</v>
      </c>
      <c r="D86" s="12" t="s">
        <v>21</v>
      </c>
      <c r="E86" s="10">
        <v>4</v>
      </c>
      <c r="F86" s="10">
        <v>0.8</v>
      </c>
      <c r="G86" s="10">
        <v>2.5</v>
      </c>
      <c r="H86" s="10"/>
      <c r="I86" s="10">
        <f t="shared" ref="I86:I88" si="8">E86*F86*G86</f>
        <v>8</v>
      </c>
      <c r="J86" s="10"/>
    </row>
    <row r="87" spans="1:10" ht="16.5" x14ac:dyDescent="0.35">
      <c r="A87" s="10"/>
      <c r="B87" s="11"/>
      <c r="C87" s="12" t="s">
        <v>45</v>
      </c>
      <c r="D87" s="12" t="s">
        <v>21</v>
      </c>
      <c r="E87" s="10">
        <v>1</v>
      </c>
      <c r="F87" s="10">
        <v>1.97</v>
      </c>
      <c r="G87" s="10">
        <v>2.5</v>
      </c>
      <c r="H87" s="10"/>
      <c r="I87" s="10">
        <f t="shared" si="8"/>
        <v>4.9249999999999998</v>
      </c>
      <c r="J87" s="10"/>
    </row>
    <row r="88" spans="1:10" ht="16.5" x14ac:dyDescent="0.35">
      <c r="A88" s="10"/>
      <c r="B88" s="11"/>
      <c r="C88" s="12" t="s">
        <v>46</v>
      </c>
      <c r="D88" s="12" t="s">
        <v>21</v>
      </c>
      <c r="E88" s="10">
        <v>2</v>
      </c>
      <c r="F88" s="10">
        <v>3.77</v>
      </c>
      <c r="G88" s="10">
        <v>2.5</v>
      </c>
      <c r="H88" s="10"/>
      <c r="I88" s="10">
        <f t="shared" si="8"/>
        <v>18.850000000000001</v>
      </c>
      <c r="J88" s="10"/>
    </row>
    <row r="89" spans="1:10" x14ac:dyDescent="0.35">
      <c r="A89" s="59" t="s">
        <v>7</v>
      </c>
      <c r="B89" s="59"/>
      <c r="C89" s="59"/>
      <c r="D89" s="59"/>
      <c r="E89" s="59"/>
      <c r="F89" s="59"/>
      <c r="G89" s="59"/>
      <c r="H89" s="59"/>
      <c r="I89" s="16">
        <f>SUM(I85:I88)</f>
        <v>51.774999999999999</v>
      </c>
      <c r="J89" s="17"/>
    </row>
    <row r="90" spans="1:10" x14ac:dyDescent="0.35">
      <c r="A90" s="4">
        <v>5</v>
      </c>
      <c r="B90" s="5" t="s">
        <v>47</v>
      </c>
      <c r="C90" s="6"/>
      <c r="D90" s="6"/>
      <c r="E90" s="7"/>
      <c r="F90" s="6"/>
      <c r="G90" s="6"/>
      <c r="H90" s="6"/>
      <c r="I90" s="8"/>
      <c r="J90" s="9"/>
    </row>
    <row r="91" spans="1:10" ht="16.5" x14ac:dyDescent="0.35">
      <c r="A91" s="10"/>
      <c r="B91" s="11" t="s">
        <v>16</v>
      </c>
      <c r="C91" s="12" t="s">
        <v>29</v>
      </c>
      <c r="D91" s="12" t="s">
        <v>21</v>
      </c>
      <c r="E91" s="10">
        <v>1</v>
      </c>
      <c r="F91" s="10">
        <v>3.77</v>
      </c>
      <c r="G91" s="10">
        <v>4.91</v>
      </c>
      <c r="H91" s="10"/>
      <c r="I91" s="10">
        <f>E91*F91*G91</f>
        <v>18.5107</v>
      </c>
      <c r="J91" s="10"/>
    </row>
    <row r="92" spans="1:10" ht="16.5" x14ac:dyDescent="0.35">
      <c r="A92" s="10"/>
      <c r="B92" s="11"/>
      <c r="C92" s="12" t="s">
        <v>39</v>
      </c>
      <c r="D92" s="12" t="s">
        <v>21</v>
      </c>
      <c r="E92" s="10">
        <v>1</v>
      </c>
      <c r="F92" s="10">
        <v>4.05</v>
      </c>
      <c r="G92" s="10">
        <v>7.08</v>
      </c>
      <c r="H92" s="10"/>
      <c r="I92" s="10">
        <f t="shared" ref="I92:I101" si="9">E92*F92*G92</f>
        <v>28.673999999999999</v>
      </c>
      <c r="J92" s="10"/>
    </row>
    <row r="93" spans="1:10" ht="16.5" x14ac:dyDescent="0.35">
      <c r="A93" s="10"/>
      <c r="B93" s="11"/>
      <c r="C93" s="12" t="s">
        <v>40</v>
      </c>
      <c r="D93" s="12" t="s">
        <v>21</v>
      </c>
      <c r="E93" s="10">
        <v>1</v>
      </c>
      <c r="F93" s="10">
        <v>2.95</v>
      </c>
      <c r="G93" s="10">
        <v>5.16</v>
      </c>
      <c r="H93" s="10"/>
      <c r="I93" s="10">
        <f t="shared" si="9"/>
        <v>15.222000000000001</v>
      </c>
      <c r="J93" s="10"/>
    </row>
    <row r="94" spans="1:10" ht="16.5" x14ac:dyDescent="0.35">
      <c r="A94" s="10"/>
      <c r="B94" s="11"/>
      <c r="C94" s="12" t="s">
        <v>38</v>
      </c>
      <c r="D94" s="12" t="s">
        <v>21</v>
      </c>
      <c r="E94" s="10">
        <v>1</v>
      </c>
      <c r="F94" s="10">
        <v>1.9</v>
      </c>
      <c r="G94" s="10">
        <v>9.5299999999999994</v>
      </c>
      <c r="H94" s="10"/>
      <c r="I94" s="10">
        <f t="shared" si="9"/>
        <v>18.106999999999999</v>
      </c>
      <c r="J94" s="10"/>
    </row>
    <row r="95" spans="1:10" ht="16.5" x14ac:dyDescent="0.35">
      <c r="A95" s="10"/>
      <c r="B95" s="11"/>
      <c r="C95" s="12" t="s">
        <v>37</v>
      </c>
      <c r="D95" s="12" t="s">
        <v>21</v>
      </c>
      <c r="E95" s="10">
        <v>1</v>
      </c>
      <c r="F95" s="10">
        <v>3.37</v>
      </c>
      <c r="G95" s="10">
        <v>3.45</v>
      </c>
      <c r="H95" s="10"/>
      <c r="I95" s="10">
        <f t="shared" si="9"/>
        <v>11.626500000000002</v>
      </c>
      <c r="J95" s="10"/>
    </row>
    <row r="96" spans="1:10" ht="16.5" x14ac:dyDescent="0.35">
      <c r="A96" s="10"/>
      <c r="B96" s="11"/>
      <c r="C96" s="12" t="s">
        <v>34</v>
      </c>
      <c r="D96" s="12" t="s">
        <v>21</v>
      </c>
      <c r="E96" s="10">
        <v>1</v>
      </c>
      <c r="F96" s="10">
        <v>4.38</v>
      </c>
      <c r="G96" s="10">
        <v>3.96</v>
      </c>
      <c r="H96" s="10"/>
      <c r="I96" s="10">
        <f t="shared" si="9"/>
        <v>17.344799999999999</v>
      </c>
      <c r="J96" s="10"/>
    </row>
    <row r="97" spans="1:10" ht="16.5" x14ac:dyDescent="0.35">
      <c r="A97" s="10"/>
      <c r="B97" s="11"/>
      <c r="C97" s="12" t="s">
        <v>36</v>
      </c>
      <c r="D97" s="12" t="s">
        <v>21</v>
      </c>
      <c r="E97" s="10">
        <v>1</v>
      </c>
      <c r="F97" s="10">
        <v>6.66</v>
      </c>
      <c r="G97" s="10">
        <v>5.45</v>
      </c>
      <c r="H97" s="10"/>
      <c r="I97" s="10">
        <f t="shared" si="9"/>
        <v>36.297000000000004</v>
      </c>
      <c r="J97" s="10"/>
    </row>
    <row r="98" spans="1:10" ht="16.5" x14ac:dyDescent="0.35">
      <c r="A98" s="10"/>
      <c r="B98" s="11"/>
      <c r="C98" s="12" t="s">
        <v>35</v>
      </c>
      <c r="D98" s="12" t="s">
        <v>21</v>
      </c>
      <c r="E98" s="10">
        <v>1</v>
      </c>
      <c r="F98" s="10">
        <v>3.21</v>
      </c>
      <c r="G98" s="10">
        <v>3.45</v>
      </c>
      <c r="H98" s="10"/>
      <c r="I98" s="10">
        <f t="shared" si="9"/>
        <v>11.0745</v>
      </c>
      <c r="J98" s="10"/>
    </row>
    <row r="99" spans="1:10" ht="16.5" x14ac:dyDescent="0.35">
      <c r="A99" s="10"/>
      <c r="B99" s="11"/>
      <c r="C99" s="12" t="s">
        <v>33</v>
      </c>
      <c r="D99" s="12" t="s">
        <v>21</v>
      </c>
      <c r="E99" s="10">
        <v>1</v>
      </c>
      <c r="F99" s="10">
        <v>4.4000000000000004</v>
      </c>
      <c r="G99" s="10">
        <v>3</v>
      </c>
      <c r="H99" s="10"/>
      <c r="I99" s="10">
        <f t="shared" si="9"/>
        <v>13.200000000000001</v>
      </c>
      <c r="J99" s="10"/>
    </row>
    <row r="100" spans="1:10" ht="16.5" x14ac:dyDescent="0.35">
      <c r="A100" s="10"/>
      <c r="B100" s="11"/>
      <c r="C100" s="12" t="s">
        <v>31</v>
      </c>
      <c r="D100" s="12" t="s">
        <v>21</v>
      </c>
      <c r="E100" s="10">
        <v>1</v>
      </c>
      <c r="F100" s="10">
        <v>4.4000000000000004</v>
      </c>
      <c r="G100" s="10">
        <v>4.1100000000000003</v>
      </c>
      <c r="H100" s="10"/>
      <c r="I100" s="10">
        <f t="shared" si="9"/>
        <v>18.084000000000003</v>
      </c>
      <c r="J100" s="10"/>
    </row>
    <row r="101" spans="1:10" ht="16.5" x14ac:dyDescent="0.35">
      <c r="A101" s="10"/>
      <c r="B101" s="11"/>
      <c r="C101" s="12" t="s">
        <v>30</v>
      </c>
      <c r="D101" s="12" t="s">
        <v>21</v>
      </c>
      <c r="E101" s="10">
        <v>1</v>
      </c>
      <c r="F101" s="10">
        <v>4.4000000000000004</v>
      </c>
      <c r="G101" s="10">
        <v>3.4</v>
      </c>
      <c r="H101" s="10"/>
      <c r="I101" s="10">
        <f t="shared" si="9"/>
        <v>14.96</v>
      </c>
      <c r="J101" s="10"/>
    </row>
    <row r="102" spans="1:10" x14ac:dyDescent="0.35">
      <c r="A102" s="59" t="s">
        <v>7</v>
      </c>
      <c r="B102" s="59"/>
      <c r="C102" s="59"/>
      <c r="D102" s="59"/>
      <c r="E102" s="59"/>
      <c r="F102" s="59"/>
      <c r="G102" s="59"/>
      <c r="H102" s="59"/>
      <c r="I102" s="16">
        <f>SUM(I91:I101)</f>
        <v>203.10050000000001</v>
      </c>
      <c r="J102" s="17"/>
    </row>
    <row r="103" spans="1:10" x14ac:dyDescent="0.35">
      <c r="A103" s="4">
        <v>6</v>
      </c>
      <c r="B103" s="5" t="s">
        <v>17</v>
      </c>
      <c r="C103" s="6"/>
      <c r="D103" s="6"/>
      <c r="E103" s="7"/>
      <c r="F103" s="6"/>
      <c r="G103" s="6"/>
      <c r="H103" s="6"/>
      <c r="I103" s="8"/>
      <c r="J103" s="9"/>
    </row>
    <row r="104" spans="1:10" ht="16.5" x14ac:dyDescent="0.35">
      <c r="A104" s="10"/>
      <c r="B104" s="11" t="s">
        <v>48</v>
      </c>
      <c r="C104" s="12" t="s">
        <v>48</v>
      </c>
      <c r="D104" s="12" t="s">
        <v>21</v>
      </c>
      <c r="E104" s="10">
        <v>1</v>
      </c>
      <c r="F104" s="13">
        <f>337.6725*0.4</f>
        <v>135.06900000000002</v>
      </c>
      <c r="G104" s="14"/>
      <c r="H104" s="10"/>
      <c r="I104" s="10">
        <f>E104*F104</f>
        <v>135.06900000000002</v>
      </c>
      <c r="J104" s="10"/>
    </row>
    <row r="105" spans="1:10" x14ac:dyDescent="0.35">
      <c r="A105" s="59" t="s">
        <v>7</v>
      </c>
      <c r="B105" s="59"/>
      <c r="C105" s="59"/>
      <c r="D105" s="59"/>
      <c r="E105" s="59"/>
      <c r="F105" s="59"/>
      <c r="G105" s="59"/>
      <c r="H105" s="59"/>
      <c r="I105" s="16">
        <f>SUM(I104)</f>
        <v>135.06900000000002</v>
      </c>
      <c r="J105" s="17"/>
    </row>
    <row r="106" spans="1:10" x14ac:dyDescent="0.35">
      <c r="A106" s="4">
        <v>7</v>
      </c>
      <c r="B106" s="5" t="s">
        <v>18</v>
      </c>
      <c r="C106" s="6"/>
      <c r="D106" s="6"/>
      <c r="E106" s="7"/>
      <c r="F106" s="6"/>
      <c r="G106" s="6"/>
      <c r="H106" s="6"/>
      <c r="I106" s="8"/>
      <c r="J106" s="9"/>
    </row>
    <row r="107" spans="1:10" ht="16.5" x14ac:dyDescent="0.35">
      <c r="A107" s="10"/>
      <c r="B107" s="11" t="s">
        <v>49</v>
      </c>
      <c r="C107" s="12" t="s">
        <v>50</v>
      </c>
      <c r="D107" s="12" t="s">
        <v>21</v>
      </c>
      <c r="E107" s="10">
        <v>1</v>
      </c>
      <c r="F107" s="13">
        <v>3</v>
      </c>
      <c r="G107" s="14">
        <v>1.5</v>
      </c>
      <c r="H107" s="10"/>
      <c r="I107" s="10">
        <f>E107*F107*G107</f>
        <v>4.5</v>
      </c>
      <c r="J107" s="10"/>
    </row>
    <row r="108" spans="1:10" ht="16.5" x14ac:dyDescent="0.35">
      <c r="A108" s="10"/>
      <c r="B108" s="11"/>
      <c r="C108" s="12" t="s">
        <v>51</v>
      </c>
      <c r="D108" s="12" t="s">
        <v>21</v>
      </c>
      <c r="E108" s="10">
        <v>1</v>
      </c>
      <c r="F108" s="13">
        <v>1.65</v>
      </c>
      <c r="G108" s="14">
        <v>1.9</v>
      </c>
      <c r="H108" s="10"/>
      <c r="I108" s="10">
        <f t="shared" ref="I108:I110" si="10">E108*F108*G108</f>
        <v>3.1349999999999998</v>
      </c>
      <c r="J108" s="10"/>
    </row>
    <row r="109" spans="1:10" ht="16.5" x14ac:dyDescent="0.35">
      <c r="A109" s="10"/>
      <c r="B109" s="11"/>
      <c r="C109" s="12" t="s">
        <v>52</v>
      </c>
      <c r="D109" s="12" t="s">
        <v>21</v>
      </c>
      <c r="E109" s="10">
        <v>1</v>
      </c>
      <c r="F109" s="13">
        <v>2.4</v>
      </c>
      <c r="G109" s="14">
        <v>2</v>
      </c>
      <c r="H109" s="10"/>
      <c r="I109" s="10">
        <f t="shared" si="10"/>
        <v>4.8</v>
      </c>
      <c r="J109" s="10"/>
    </row>
    <row r="110" spans="1:10" ht="16.5" x14ac:dyDescent="0.35">
      <c r="A110" s="10"/>
      <c r="B110" s="11"/>
      <c r="C110" s="12" t="s">
        <v>53</v>
      </c>
      <c r="D110" s="12" t="s">
        <v>21</v>
      </c>
      <c r="E110" s="10">
        <v>1</v>
      </c>
      <c r="F110" s="13">
        <v>3.3</v>
      </c>
      <c r="G110" s="14">
        <v>2.1</v>
      </c>
      <c r="H110" s="10"/>
      <c r="I110" s="10">
        <f t="shared" si="10"/>
        <v>6.93</v>
      </c>
      <c r="J110" s="10"/>
    </row>
    <row r="111" spans="1:10" x14ac:dyDescent="0.35">
      <c r="A111" s="59" t="s">
        <v>7</v>
      </c>
      <c r="B111" s="59"/>
      <c r="C111" s="59"/>
      <c r="D111" s="59"/>
      <c r="E111" s="59"/>
      <c r="F111" s="59"/>
      <c r="G111" s="59"/>
      <c r="H111" s="59"/>
      <c r="I111" s="16">
        <f>SUM(I107:I110)</f>
        <v>19.364999999999998</v>
      </c>
      <c r="J111" s="17"/>
    </row>
    <row r="112" spans="1:10" x14ac:dyDescent="0.35">
      <c r="A112" s="4">
        <v>8</v>
      </c>
      <c r="B112" s="5" t="s">
        <v>19</v>
      </c>
      <c r="C112" s="6"/>
      <c r="D112" s="6"/>
      <c r="E112" s="7"/>
      <c r="F112" s="6"/>
      <c r="G112" s="6"/>
      <c r="H112" s="6"/>
      <c r="I112" s="8"/>
      <c r="J112" s="9"/>
    </row>
    <row r="113" spans="1:10" ht="16.5" x14ac:dyDescent="0.35">
      <c r="A113" s="10"/>
      <c r="B113" s="11" t="s">
        <v>54</v>
      </c>
      <c r="C113" s="12" t="s">
        <v>50</v>
      </c>
      <c r="D113" s="12" t="s">
        <v>21</v>
      </c>
      <c r="E113" s="10">
        <v>1</v>
      </c>
      <c r="F113" s="13">
        <f>3*2+1.5*2</f>
        <v>9</v>
      </c>
      <c r="G113" s="14">
        <v>2.5</v>
      </c>
      <c r="H113" s="10"/>
      <c r="I113" s="10">
        <f>E113*F113*G113</f>
        <v>22.5</v>
      </c>
      <c r="J113" s="10"/>
    </row>
    <row r="114" spans="1:10" ht="16.5" x14ac:dyDescent="0.35">
      <c r="A114" s="10"/>
      <c r="B114" s="11"/>
      <c r="C114" s="12" t="s">
        <v>51</v>
      </c>
      <c r="D114" s="12" t="s">
        <v>21</v>
      </c>
      <c r="E114" s="10">
        <v>1</v>
      </c>
      <c r="F114" s="13">
        <f>1.63*2+1.89*2</f>
        <v>7.0399999999999991</v>
      </c>
      <c r="G114" s="14">
        <v>2.5</v>
      </c>
      <c r="H114" s="10"/>
      <c r="I114" s="10">
        <f t="shared" ref="I114:I117" si="11">E114*F114*G114</f>
        <v>17.599999999999998</v>
      </c>
      <c r="J114" s="10"/>
    </row>
    <row r="115" spans="1:10" ht="16.5" x14ac:dyDescent="0.35">
      <c r="A115" s="10"/>
      <c r="B115" s="11"/>
      <c r="C115" s="12" t="s">
        <v>52</v>
      </c>
      <c r="D115" s="12" t="s">
        <v>21</v>
      </c>
      <c r="E115" s="10">
        <v>1</v>
      </c>
      <c r="F115" s="13">
        <f>2.39*2+2*2</f>
        <v>8.7800000000000011</v>
      </c>
      <c r="G115" s="14">
        <v>2.5</v>
      </c>
      <c r="H115" s="10"/>
      <c r="I115" s="10">
        <f t="shared" si="11"/>
        <v>21.950000000000003</v>
      </c>
      <c r="J115" s="10"/>
    </row>
    <row r="116" spans="1:10" ht="16.5" x14ac:dyDescent="0.35">
      <c r="A116" s="10"/>
      <c r="B116" s="11"/>
      <c r="C116" s="12" t="s">
        <v>53</v>
      </c>
      <c r="D116" s="12" t="s">
        <v>21</v>
      </c>
      <c r="E116" s="10">
        <v>1</v>
      </c>
      <c r="F116" s="13">
        <f>3.3*2+2.09*2</f>
        <v>10.78</v>
      </c>
      <c r="G116" s="14">
        <v>2.5</v>
      </c>
      <c r="H116" s="10"/>
      <c r="I116" s="10">
        <f t="shared" si="11"/>
        <v>26.95</v>
      </c>
      <c r="J116" s="10"/>
    </row>
    <row r="117" spans="1:10" ht="16.5" x14ac:dyDescent="0.35">
      <c r="A117" s="10"/>
      <c r="B117" s="11"/>
      <c r="C117" s="12" t="s">
        <v>55</v>
      </c>
      <c r="D117" s="12" t="s">
        <v>21</v>
      </c>
      <c r="E117" s="10">
        <v>1</v>
      </c>
      <c r="F117" s="13">
        <f>5.16*2+3*2</f>
        <v>16.32</v>
      </c>
      <c r="G117" s="14">
        <v>2.5</v>
      </c>
      <c r="H117" s="10"/>
      <c r="I117" s="10">
        <f t="shared" si="11"/>
        <v>40.799999999999997</v>
      </c>
      <c r="J117" s="10"/>
    </row>
    <row r="118" spans="1:10" x14ac:dyDescent="0.35">
      <c r="A118" s="59" t="s">
        <v>7</v>
      </c>
      <c r="B118" s="59"/>
      <c r="C118" s="59"/>
      <c r="D118" s="59"/>
      <c r="E118" s="59"/>
      <c r="F118" s="59"/>
      <c r="G118" s="59"/>
      <c r="H118" s="59"/>
      <c r="I118" s="16">
        <f>SUM(I113:I116)</f>
        <v>89</v>
      </c>
      <c r="J118" s="17"/>
    </row>
    <row r="119" spans="1:10" x14ac:dyDescent="0.35">
      <c r="A119" s="4">
        <v>9</v>
      </c>
      <c r="B119" s="5" t="s">
        <v>56</v>
      </c>
      <c r="C119" s="6"/>
      <c r="D119" s="6"/>
      <c r="E119" s="7"/>
      <c r="F119" s="6"/>
      <c r="G119" s="6"/>
      <c r="H119" s="6"/>
      <c r="I119" s="8"/>
      <c r="J119" s="9"/>
    </row>
    <row r="120" spans="1:10" ht="16.5" x14ac:dyDescent="0.35">
      <c r="A120" s="10"/>
      <c r="B120" s="11" t="s">
        <v>57</v>
      </c>
      <c r="C120" s="12" t="s">
        <v>58</v>
      </c>
      <c r="D120" s="12" t="s">
        <v>21</v>
      </c>
      <c r="E120" s="10">
        <v>1</v>
      </c>
      <c r="F120" s="13">
        <f>2.6+0.65</f>
        <v>3.25</v>
      </c>
      <c r="G120" s="14"/>
      <c r="H120" s="10">
        <v>0.6</v>
      </c>
      <c r="I120" s="10">
        <f>E120*F120*H120</f>
        <v>1.95</v>
      </c>
      <c r="J120" s="10"/>
    </row>
    <row r="121" spans="1:10" x14ac:dyDescent="0.35">
      <c r="A121" s="59" t="s">
        <v>7</v>
      </c>
      <c r="B121" s="59"/>
      <c r="C121" s="59"/>
      <c r="D121" s="59"/>
      <c r="E121" s="59"/>
      <c r="F121" s="59"/>
      <c r="G121" s="59"/>
      <c r="H121" s="59"/>
      <c r="I121" s="16">
        <f>SUM(I120)</f>
        <v>1.95</v>
      </c>
      <c r="J121" s="17"/>
    </row>
    <row r="122" spans="1:10" x14ac:dyDescent="0.35">
      <c r="A122" s="4">
        <v>10</v>
      </c>
      <c r="B122" s="5" t="s">
        <v>59</v>
      </c>
      <c r="C122" s="6"/>
      <c r="D122" s="6"/>
      <c r="E122" s="7"/>
      <c r="F122" s="6"/>
      <c r="G122" s="6"/>
      <c r="H122" s="6"/>
      <c r="I122" s="8"/>
      <c r="J122" s="9"/>
    </row>
    <row r="123" spans="1:10" ht="16.5" x14ac:dyDescent="0.35">
      <c r="A123" s="10"/>
      <c r="B123" s="11" t="s">
        <v>57</v>
      </c>
      <c r="C123" s="12" t="s">
        <v>60</v>
      </c>
      <c r="D123" s="12" t="s">
        <v>21</v>
      </c>
      <c r="E123" s="10">
        <v>1</v>
      </c>
      <c r="F123" s="13">
        <f>3.4+2.35</f>
        <v>5.75</v>
      </c>
      <c r="G123" s="14"/>
      <c r="H123" s="10">
        <v>0.9</v>
      </c>
      <c r="I123" s="10">
        <f>E123*F123*H123</f>
        <v>5.1749999999999998</v>
      </c>
      <c r="J123" s="10"/>
    </row>
    <row r="124" spans="1:10" x14ac:dyDescent="0.35">
      <c r="A124" s="59" t="s">
        <v>7</v>
      </c>
      <c r="B124" s="59"/>
      <c r="C124" s="59"/>
      <c r="D124" s="59"/>
      <c r="E124" s="59"/>
      <c r="F124" s="59"/>
      <c r="G124" s="59"/>
      <c r="H124" s="59"/>
      <c r="I124" s="16">
        <f>SUM(I123)</f>
        <v>5.1749999999999998</v>
      </c>
      <c r="J124" s="17"/>
    </row>
    <row r="125" spans="1:10" x14ac:dyDescent="0.35">
      <c r="A125" s="4">
        <v>12</v>
      </c>
      <c r="B125" s="5" t="s">
        <v>65</v>
      </c>
      <c r="C125" s="6"/>
      <c r="D125" s="6"/>
      <c r="E125" s="7"/>
      <c r="F125" s="6"/>
      <c r="G125" s="6"/>
      <c r="H125" s="6"/>
      <c r="I125" s="8"/>
      <c r="J125" s="9"/>
    </row>
    <row r="126" spans="1:10" ht="16.5" x14ac:dyDescent="0.35">
      <c r="A126" s="10"/>
      <c r="B126" s="11" t="s">
        <v>66</v>
      </c>
      <c r="C126" s="12" t="s">
        <v>67</v>
      </c>
      <c r="D126" s="12" t="s">
        <v>21</v>
      </c>
      <c r="E126" s="10">
        <v>1</v>
      </c>
      <c r="F126" s="13">
        <v>101</v>
      </c>
      <c r="G126" s="14"/>
      <c r="H126" s="10">
        <v>0.5</v>
      </c>
      <c r="I126" s="10">
        <f>E126*F126*H126</f>
        <v>50.5</v>
      </c>
      <c r="J126" s="10"/>
    </row>
    <row r="127" spans="1:10" x14ac:dyDescent="0.35">
      <c r="A127" s="59" t="s">
        <v>7</v>
      </c>
      <c r="B127" s="59"/>
      <c r="C127" s="59"/>
      <c r="D127" s="59"/>
      <c r="E127" s="59"/>
      <c r="F127" s="59"/>
      <c r="G127" s="59"/>
      <c r="H127" s="59"/>
      <c r="I127" s="16">
        <f>SUM(I126)</f>
        <v>50.5</v>
      </c>
      <c r="J127" s="17"/>
    </row>
    <row r="128" spans="1:10" x14ac:dyDescent="0.35">
      <c r="A128" s="4">
        <v>12</v>
      </c>
      <c r="B128" s="5" t="s">
        <v>68</v>
      </c>
      <c r="C128" s="6"/>
      <c r="D128" s="6"/>
      <c r="E128" s="7"/>
      <c r="F128" s="6"/>
      <c r="G128" s="6"/>
      <c r="H128" s="6"/>
      <c r="I128" s="8"/>
      <c r="J128" s="9"/>
    </row>
    <row r="129" spans="1:10" ht="13.9" customHeight="1" x14ac:dyDescent="0.35">
      <c r="A129" s="10"/>
      <c r="B129" s="11" t="s">
        <v>43</v>
      </c>
      <c r="C129" s="12"/>
      <c r="D129" s="12" t="s">
        <v>21</v>
      </c>
      <c r="E129" s="10">
        <v>1</v>
      </c>
      <c r="F129" s="13">
        <v>3.8</v>
      </c>
      <c r="G129" s="14"/>
      <c r="H129" s="10">
        <v>2.5</v>
      </c>
      <c r="I129" s="10">
        <f>E129*F129*H129</f>
        <v>9.5</v>
      </c>
      <c r="J129" s="10"/>
    </row>
    <row r="130" spans="1:10" ht="13.9" customHeight="1" x14ac:dyDescent="0.35">
      <c r="A130" s="10"/>
      <c r="B130" s="11" t="s">
        <v>44</v>
      </c>
      <c r="C130" s="12"/>
      <c r="D130" s="12"/>
      <c r="E130" s="10">
        <v>2</v>
      </c>
      <c r="F130" s="13">
        <v>2</v>
      </c>
      <c r="G130" s="14"/>
      <c r="H130" s="10">
        <v>2.5</v>
      </c>
      <c r="I130" s="10">
        <f>E130*F130*H130</f>
        <v>10</v>
      </c>
      <c r="J130" s="10"/>
    </row>
    <row r="131" spans="1:10" x14ac:dyDescent="0.35">
      <c r="A131" s="59" t="s">
        <v>7</v>
      </c>
      <c r="B131" s="59"/>
      <c r="C131" s="59"/>
      <c r="D131" s="59"/>
      <c r="E131" s="59"/>
      <c r="F131" s="59"/>
      <c r="G131" s="59"/>
      <c r="H131" s="59"/>
      <c r="I131" s="16">
        <f>SUM(I129:I130)</f>
        <v>19.5</v>
      </c>
      <c r="J131" s="17"/>
    </row>
    <row r="132" spans="1:10" x14ac:dyDescent="0.35">
      <c r="A132" s="4">
        <v>12</v>
      </c>
      <c r="B132" s="5" t="s">
        <v>78</v>
      </c>
      <c r="C132" s="6"/>
      <c r="D132" s="6"/>
      <c r="E132" s="7"/>
      <c r="F132" s="6"/>
      <c r="G132" s="6"/>
      <c r="H132" s="6"/>
      <c r="I132" s="8"/>
      <c r="J132" s="9"/>
    </row>
    <row r="133" spans="1:10" x14ac:dyDescent="0.35">
      <c r="A133" s="10"/>
      <c r="B133" s="11" t="s">
        <v>66</v>
      </c>
      <c r="C133" s="12"/>
      <c r="D133" s="12" t="s">
        <v>77</v>
      </c>
      <c r="E133" s="10">
        <v>1</v>
      </c>
      <c r="F133" s="13">
        <f>160</f>
        <v>160</v>
      </c>
      <c r="G133" s="14"/>
      <c r="H133" s="10"/>
      <c r="I133" s="10">
        <f>E133*F133</f>
        <v>160</v>
      </c>
      <c r="J133" s="10"/>
    </row>
    <row r="134" spans="1:10" x14ac:dyDescent="0.35">
      <c r="A134" s="59" t="s">
        <v>7</v>
      </c>
      <c r="B134" s="59"/>
      <c r="C134" s="59"/>
      <c r="D134" s="59"/>
      <c r="E134" s="59"/>
      <c r="F134" s="59"/>
      <c r="G134" s="59"/>
      <c r="H134" s="59"/>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7"/>
  <sheetViews>
    <sheetView tabSelected="1" zoomScaleNormal="100" workbookViewId="0">
      <selection activeCell="C17" sqref="C17"/>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61" t="s">
        <v>160</v>
      </c>
      <c r="B1" s="62"/>
      <c r="C1" s="63"/>
    </row>
    <row r="2" spans="1:3" s="18" customFormat="1" ht="144.75" customHeight="1" x14ac:dyDescent="0.35">
      <c r="A2" s="64" t="s">
        <v>93</v>
      </c>
      <c r="B2" s="65"/>
      <c r="C2" s="66"/>
    </row>
    <row r="3" spans="1:3" ht="27.75" customHeight="1" x14ac:dyDescent="0.35">
      <c r="A3" s="30" t="s">
        <v>92</v>
      </c>
      <c r="B3" s="31" t="s">
        <v>79</v>
      </c>
      <c r="C3" s="32" t="s">
        <v>80</v>
      </c>
    </row>
    <row r="4" spans="1:3" ht="21" customHeight="1" x14ac:dyDescent="0.35">
      <c r="A4" s="70">
        <v>1</v>
      </c>
      <c r="B4" s="71" t="s">
        <v>148</v>
      </c>
      <c r="C4" s="73">
        <f>'B. Latrine 5 Cells'!F40</f>
        <v>0</v>
      </c>
    </row>
    <row r="5" spans="1:3" ht="21" customHeight="1" x14ac:dyDescent="0.35">
      <c r="A5" s="70">
        <v>2</v>
      </c>
      <c r="B5" s="71" t="s">
        <v>149</v>
      </c>
      <c r="C5" s="73">
        <f>'C. School renovation'!F24</f>
        <v>0</v>
      </c>
    </row>
    <row r="6" spans="1:3" ht="18" thickBot="1" x14ac:dyDescent="0.4">
      <c r="A6" s="27"/>
      <c r="B6" s="28" t="s">
        <v>91</v>
      </c>
      <c r="C6" s="72">
        <f>SUM(C4:C5)</f>
        <v>0</v>
      </c>
    </row>
    <row r="8" spans="1:3" x14ac:dyDescent="0.35">
      <c r="C8" s="29"/>
    </row>
    <row r="9" spans="1:3" x14ac:dyDescent="0.35">
      <c r="C9" s="29"/>
    </row>
    <row r="10" spans="1:3" x14ac:dyDescent="0.35">
      <c r="C10" s="29"/>
    </row>
    <row r="17" spans="2:2" x14ac:dyDescent="0.35">
      <c r="B17" t="s">
        <v>81</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0"/>
  <sheetViews>
    <sheetView view="pageBreakPreview" topLeftCell="A32" zoomScale="112" zoomScaleNormal="100" zoomScaleSheetLayoutView="112" workbookViewId="0">
      <selection activeCell="B46" sqref="B46"/>
    </sheetView>
  </sheetViews>
  <sheetFormatPr defaultColWidth="8.81640625" defaultRowHeight="14.5" x14ac:dyDescent="0.35"/>
  <cols>
    <col min="1" max="1" width="5.1796875" style="21" customWidth="1"/>
    <col min="2" max="2" width="106" style="18" customWidth="1"/>
    <col min="3" max="3" width="8" style="22" customWidth="1"/>
    <col min="4" max="4" width="9.7265625" style="22" customWidth="1"/>
    <col min="5" max="5" width="11.1796875" style="22" customWidth="1"/>
    <col min="6" max="6" width="12.7265625" style="22" customWidth="1"/>
    <col min="7" max="7" width="25.7265625" style="23" customWidth="1"/>
    <col min="8" max="16384" width="8.81640625" style="18"/>
  </cols>
  <sheetData>
    <row r="1" spans="1:7" ht="29.25" customHeight="1" x14ac:dyDescent="0.35">
      <c r="A1" s="61" t="s">
        <v>165</v>
      </c>
      <c r="B1" s="62"/>
      <c r="C1" s="62"/>
      <c r="D1" s="62"/>
      <c r="E1" s="62"/>
      <c r="F1" s="62"/>
      <c r="G1" s="63"/>
    </row>
    <row r="2" spans="1:7" ht="130.9" customHeight="1" x14ac:dyDescent="0.35">
      <c r="A2" s="64" t="s">
        <v>97</v>
      </c>
      <c r="B2" s="65"/>
      <c r="C2" s="65"/>
      <c r="D2" s="65"/>
      <c r="E2" s="65"/>
      <c r="F2" s="65"/>
      <c r="G2" s="66"/>
    </row>
    <row r="3" spans="1:7" ht="15.5" x14ac:dyDescent="0.35">
      <c r="A3" s="67" t="s">
        <v>158</v>
      </c>
      <c r="B3" s="67"/>
      <c r="C3" s="67"/>
      <c r="D3" s="67"/>
      <c r="E3" s="67"/>
      <c r="F3" s="67"/>
      <c r="G3" s="67"/>
    </row>
    <row r="4" spans="1:7" x14ac:dyDescent="0.35">
      <c r="A4" s="68" t="s">
        <v>167</v>
      </c>
      <c r="B4" s="68"/>
      <c r="C4" s="68"/>
      <c r="D4" s="68"/>
      <c r="E4" s="68"/>
      <c r="F4" s="68"/>
      <c r="G4" s="68"/>
    </row>
    <row r="5" spans="1:7" x14ac:dyDescent="0.35">
      <c r="A5" s="68" t="s">
        <v>166</v>
      </c>
      <c r="B5" s="68"/>
      <c r="C5" s="68" t="s">
        <v>3</v>
      </c>
      <c r="D5" s="68" t="s">
        <v>98</v>
      </c>
      <c r="E5" s="69" t="s">
        <v>61</v>
      </c>
      <c r="F5" s="69" t="s">
        <v>99</v>
      </c>
      <c r="G5" s="68" t="s">
        <v>62</v>
      </c>
    </row>
    <row r="6" spans="1:7" x14ac:dyDescent="0.35">
      <c r="A6" s="35" t="s">
        <v>92</v>
      </c>
      <c r="B6" s="36" t="s">
        <v>2</v>
      </c>
      <c r="C6" s="68"/>
      <c r="D6" s="68"/>
      <c r="E6" s="69"/>
      <c r="F6" s="69"/>
      <c r="G6" s="68"/>
    </row>
    <row r="7" spans="1:7" ht="16.5" customHeight="1" x14ac:dyDescent="0.35">
      <c r="A7" s="44"/>
      <c r="B7" s="26" t="s">
        <v>168</v>
      </c>
      <c r="C7" s="33"/>
      <c r="D7" s="33"/>
      <c r="E7" s="33"/>
      <c r="F7" s="33"/>
      <c r="G7" s="33"/>
    </row>
    <row r="8" spans="1:7" ht="58" x14ac:dyDescent="0.35">
      <c r="A8" s="53" t="s">
        <v>169</v>
      </c>
      <c r="B8" s="39" t="s">
        <v>134</v>
      </c>
      <c r="C8" s="37" t="s">
        <v>114</v>
      </c>
      <c r="D8" s="37">
        <v>30</v>
      </c>
      <c r="E8" s="37"/>
      <c r="F8" s="54">
        <f>D8*E8</f>
        <v>0</v>
      </c>
      <c r="G8" s="41"/>
    </row>
    <row r="9" spans="1:7" ht="72.5" x14ac:dyDescent="0.35">
      <c r="A9" s="53" t="s">
        <v>170</v>
      </c>
      <c r="B9" s="39" t="s">
        <v>164</v>
      </c>
      <c r="C9" s="37" t="s">
        <v>114</v>
      </c>
      <c r="D9" s="37">
        <v>27</v>
      </c>
      <c r="E9" s="37"/>
      <c r="F9" s="54">
        <f t="shared" ref="F9:F39" si="0">D9*E9</f>
        <v>0</v>
      </c>
      <c r="G9" s="41"/>
    </row>
    <row r="10" spans="1:7" ht="72.5" x14ac:dyDescent="0.35">
      <c r="A10" s="53" t="s">
        <v>171</v>
      </c>
      <c r="B10" s="39" t="s">
        <v>163</v>
      </c>
      <c r="C10" s="37" t="s">
        <v>114</v>
      </c>
      <c r="D10" s="40">
        <v>43</v>
      </c>
      <c r="E10" s="56"/>
      <c r="F10" s="55">
        <f t="shared" si="0"/>
        <v>0</v>
      </c>
      <c r="G10" s="41"/>
    </row>
    <row r="11" spans="1:7" ht="72.5" x14ac:dyDescent="0.35">
      <c r="A11" s="53" t="s">
        <v>172</v>
      </c>
      <c r="B11" s="39" t="s">
        <v>162</v>
      </c>
      <c r="C11" s="37" t="s">
        <v>114</v>
      </c>
      <c r="D11" s="37">
        <v>4.5</v>
      </c>
      <c r="E11" s="37"/>
      <c r="F11" s="54">
        <f t="shared" si="0"/>
        <v>0</v>
      </c>
      <c r="G11" s="41"/>
    </row>
    <row r="12" spans="1:7" ht="58" x14ac:dyDescent="0.35">
      <c r="A12" s="53" t="s">
        <v>173</v>
      </c>
      <c r="B12" s="39" t="s">
        <v>135</v>
      </c>
      <c r="C12" s="37" t="s">
        <v>114</v>
      </c>
      <c r="D12" s="37">
        <v>13.3</v>
      </c>
      <c r="E12" s="37"/>
      <c r="F12" s="54">
        <f t="shared" si="0"/>
        <v>0</v>
      </c>
      <c r="G12" s="41"/>
    </row>
    <row r="13" spans="1:7" ht="58" x14ac:dyDescent="0.35">
      <c r="A13" s="53" t="s">
        <v>174</v>
      </c>
      <c r="B13" s="39" t="s">
        <v>136</v>
      </c>
      <c r="C13" s="37" t="s">
        <v>114</v>
      </c>
      <c r="D13" s="37">
        <v>5</v>
      </c>
      <c r="E13" s="37"/>
      <c r="F13" s="54">
        <f t="shared" si="0"/>
        <v>0</v>
      </c>
      <c r="G13" s="41"/>
    </row>
    <row r="14" spans="1:7" ht="72.5" x14ac:dyDescent="0.35">
      <c r="A14" s="53" t="s">
        <v>175</v>
      </c>
      <c r="B14" s="39" t="s">
        <v>103</v>
      </c>
      <c r="C14" s="37" t="s">
        <v>114</v>
      </c>
      <c r="D14" s="37">
        <v>27</v>
      </c>
      <c r="E14" s="37"/>
      <c r="F14" s="54">
        <f t="shared" si="0"/>
        <v>0</v>
      </c>
      <c r="G14" s="41"/>
    </row>
    <row r="15" spans="1:7" ht="72.5" x14ac:dyDescent="0.35">
      <c r="A15" s="53" t="s">
        <v>176</v>
      </c>
      <c r="B15" s="39" t="s">
        <v>161</v>
      </c>
      <c r="C15" s="37" t="s">
        <v>114</v>
      </c>
      <c r="D15" s="37">
        <v>2.25</v>
      </c>
      <c r="E15" s="37"/>
      <c r="F15" s="54">
        <f t="shared" si="0"/>
        <v>0</v>
      </c>
      <c r="G15" s="41"/>
    </row>
    <row r="16" spans="1:7" ht="72.5" x14ac:dyDescent="0.35">
      <c r="A16" s="53" t="s">
        <v>177</v>
      </c>
      <c r="B16" s="39" t="s">
        <v>104</v>
      </c>
      <c r="C16" s="37" t="s">
        <v>114</v>
      </c>
      <c r="D16" s="37">
        <v>7</v>
      </c>
      <c r="E16" s="37"/>
      <c r="F16" s="54">
        <f t="shared" si="0"/>
        <v>0</v>
      </c>
      <c r="G16" s="41"/>
    </row>
    <row r="17" spans="1:7" ht="58" x14ac:dyDescent="0.35">
      <c r="A17" s="53" t="s">
        <v>178</v>
      </c>
      <c r="B17" s="39" t="s">
        <v>137</v>
      </c>
      <c r="C17" s="37" t="s">
        <v>115</v>
      </c>
      <c r="D17" s="37">
        <v>48</v>
      </c>
      <c r="E17" s="37"/>
      <c r="F17" s="54">
        <f t="shared" si="0"/>
        <v>0</v>
      </c>
      <c r="G17" s="41"/>
    </row>
    <row r="18" spans="1:7" ht="58" x14ac:dyDescent="0.35">
      <c r="A18" s="53" t="s">
        <v>179</v>
      </c>
      <c r="B18" s="39" t="s">
        <v>138</v>
      </c>
      <c r="C18" s="37" t="s">
        <v>115</v>
      </c>
      <c r="D18" s="37">
        <f>D17</f>
        <v>48</v>
      </c>
      <c r="E18" s="37"/>
      <c r="F18" s="54">
        <f t="shared" si="0"/>
        <v>0</v>
      </c>
      <c r="G18" s="41"/>
    </row>
    <row r="19" spans="1:7" ht="58" x14ac:dyDescent="0.35">
      <c r="A19" s="53" t="s">
        <v>180</v>
      </c>
      <c r="B19" s="39" t="s">
        <v>105</v>
      </c>
      <c r="C19" s="37" t="s">
        <v>116</v>
      </c>
      <c r="D19" s="37">
        <v>24</v>
      </c>
      <c r="E19" s="37"/>
      <c r="F19" s="54">
        <f t="shared" si="0"/>
        <v>0</v>
      </c>
      <c r="G19" s="41"/>
    </row>
    <row r="20" spans="1:7" ht="58" x14ac:dyDescent="0.35">
      <c r="A20" s="53" t="s">
        <v>181</v>
      </c>
      <c r="B20" s="39" t="s">
        <v>106</v>
      </c>
      <c r="C20" s="37" t="s">
        <v>116</v>
      </c>
      <c r="D20" s="37">
        <f>D19</f>
        <v>24</v>
      </c>
      <c r="E20" s="37"/>
      <c r="F20" s="54">
        <f t="shared" si="0"/>
        <v>0</v>
      </c>
      <c r="G20" s="41"/>
    </row>
    <row r="21" spans="1:7" ht="58" x14ac:dyDescent="0.35">
      <c r="A21" s="53" t="s">
        <v>182</v>
      </c>
      <c r="B21" s="39" t="s">
        <v>139</v>
      </c>
      <c r="C21" s="37" t="s">
        <v>116</v>
      </c>
      <c r="D21" s="37">
        <f>D20</f>
        <v>24</v>
      </c>
      <c r="E21" s="37"/>
      <c r="F21" s="54">
        <f t="shared" si="0"/>
        <v>0</v>
      </c>
      <c r="G21" s="41"/>
    </row>
    <row r="22" spans="1:7" ht="58" x14ac:dyDescent="0.35">
      <c r="A22" s="53" t="s">
        <v>183</v>
      </c>
      <c r="B22" s="39" t="s">
        <v>140</v>
      </c>
      <c r="C22" s="37" t="s">
        <v>116</v>
      </c>
      <c r="D22" s="37">
        <v>33.5</v>
      </c>
      <c r="E22" s="37"/>
      <c r="F22" s="54">
        <f t="shared" si="0"/>
        <v>0</v>
      </c>
      <c r="G22" s="41"/>
    </row>
    <row r="23" spans="1:7" ht="58" x14ac:dyDescent="0.35">
      <c r="A23" s="53" t="s">
        <v>184</v>
      </c>
      <c r="B23" s="39" t="s">
        <v>141</v>
      </c>
      <c r="C23" s="37" t="s">
        <v>116</v>
      </c>
      <c r="D23" s="37">
        <v>27</v>
      </c>
      <c r="E23" s="37"/>
      <c r="F23" s="54">
        <f t="shared" si="0"/>
        <v>0</v>
      </c>
      <c r="G23" s="41"/>
    </row>
    <row r="24" spans="1:7" ht="58" x14ac:dyDescent="0.35">
      <c r="A24" s="53" t="s">
        <v>185</v>
      </c>
      <c r="B24" s="39" t="s">
        <v>107</v>
      </c>
      <c r="C24" s="37" t="s">
        <v>131</v>
      </c>
      <c r="D24" s="37">
        <v>12</v>
      </c>
      <c r="E24" s="37"/>
      <c r="F24" s="54">
        <f t="shared" si="0"/>
        <v>0</v>
      </c>
      <c r="G24" s="41"/>
    </row>
    <row r="25" spans="1:7" ht="58" x14ac:dyDescent="0.35">
      <c r="A25" s="53" t="s">
        <v>186</v>
      </c>
      <c r="B25" s="39" t="s">
        <v>108</v>
      </c>
      <c r="C25" s="37" t="s">
        <v>115</v>
      </c>
      <c r="D25" s="37">
        <f>[1]Sheet6!$B$23</f>
        <v>8</v>
      </c>
      <c r="E25" s="37"/>
      <c r="F25" s="54">
        <f t="shared" si="0"/>
        <v>0</v>
      </c>
      <c r="G25" s="41"/>
    </row>
    <row r="26" spans="1:7" ht="72.5" x14ac:dyDescent="0.35">
      <c r="A26" s="53" t="s">
        <v>187</v>
      </c>
      <c r="B26" s="39" t="s">
        <v>142</v>
      </c>
      <c r="C26" s="37" t="s">
        <v>116</v>
      </c>
      <c r="D26" s="37">
        <v>118</v>
      </c>
      <c r="E26" s="37"/>
      <c r="F26" s="54">
        <f t="shared" si="0"/>
        <v>0</v>
      </c>
      <c r="G26" s="41"/>
    </row>
    <row r="27" spans="1:7" ht="58" x14ac:dyDescent="0.35">
      <c r="A27" s="53" t="s">
        <v>188</v>
      </c>
      <c r="B27" s="39" t="s">
        <v>143</v>
      </c>
      <c r="C27" s="37" t="s">
        <v>116</v>
      </c>
      <c r="D27" s="37">
        <f>D26</f>
        <v>118</v>
      </c>
      <c r="E27" s="37"/>
      <c r="F27" s="54">
        <f t="shared" si="0"/>
        <v>0</v>
      </c>
      <c r="G27" s="41"/>
    </row>
    <row r="28" spans="1:7" ht="43.5" x14ac:dyDescent="0.35">
      <c r="A28" s="53" t="s">
        <v>189</v>
      </c>
      <c r="B28" s="39" t="s">
        <v>144</v>
      </c>
      <c r="C28" s="37" t="s">
        <v>116</v>
      </c>
      <c r="D28" s="37">
        <v>4.4000000000000004</v>
      </c>
      <c r="E28" s="37"/>
      <c r="F28" s="54">
        <f t="shared" si="0"/>
        <v>0</v>
      </c>
      <c r="G28" s="41"/>
    </row>
    <row r="29" spans="1:7" ht="43.5" x14ac:dyDescent="0.35">
      <c r="A29" s="53" t="s">
        <v>190</v>
      </c>
      <c r="B29" s="39" t="s">
        <v>145</v>
      </c>
      <c r="C29" s="37" t="s">
        <v>116</v>
      </c>
      <c r="D29" s="37">
        <v>9.4</v>
      </c>
      <c r="E29" s="37"/>
      <c r="F29" s="54">
        <f t="shared" si="0"/>
        <v>0</v>
      </c>
      <c r="G29" s="41"/>
    </row>
    <row r="30" spans="1:7" ht="58" x14ac:dyDescent="0.35">
      <c r="A30" s="53" t="s">
        <v>191</v>
      </c>
      <c r="B30" s="39" t="s">
        <v>146</v>
      </c>
      <c r="C30" s="37" t="s">
        <v>116</v>
      </c>
      <c r="D30" s="37">
        <v>27.5</v>
      </c>
      <c r="E30" s="37"/>
      <c r="F30" s="54">
        <f t="shared" si="0"/>
        <v>0</v>
      </c>
      <c r="G30" s="41"/>
    </row>
    <row r="31" spans="1:7" ht="58" x14ac:dyDescent="0.35">
      <c r="A31" s="53" t="s">
        <v>192</v>
      </c>
      <c r="B31" s="39" t="s">
        <v>109</v>
      </c>
      <c r="C31" s="37" t="s">
        <v>116</v>
      </c>
      <c r="D31" s="37">
        <v>4.4000000000000004</v>
      </c>
      <c r="E31" s="37"/>
      <c r="F31" s="54">
        <f t="shared" si="0"/>
        <v>0</v>
      </c>
      <c r="G31" s="41"/>
    </row>
    <row r="32" spans="1:7" ht="72.5" x14ac:dyDescent="0.35">
      <c r="A32" s="53" t="s">
        <v>193</v>
      </c>
      <c r="B32" s="39" t="s">
        <v>110</v>
      </c>
      <c r="C32" s="37" t="s">
        <v>116</v>
      </c>
      <c r="D32" s="37">
        <v>83.5</v>
      </c>
      <c r="E32" s="37"/>
      <c r="F32" s="54">
        <f t="shared" si="0"/>
        <v>0</v>
      </c>
      <c r="G32" s="41"/>
    </row>
    <row r="33" spans="1:7" ht="58" x14ac:dyDescent="0.35">
      <c r="A33" s="53" t="s">
        <v>194</v>
      </c>
      <c r="B33" s="39" t="s">
        <v>132</v>
      </c>
      <c r="C33" s="37" t="s">
        <v>116</v>
      </c>
      <c r="D33" s="37">
        <v>78</v>
      </c>
      <c r="E33" s="37"/>
      <c r="F33" s="54">
        <f t="shared" si="0"/>
        <v>0</v>
      </c>
      <c r="G33" s="41"/>
    </row>
    <row r="34" spans="1:7" ht="58" x14ac:dyDescent="0.35">
      <c r="A34" s="53" t="s">
        <v>195</v>
      </c>
      <c r="B34" s="39" t="s">
        <v>126</v>
      </c>
      <c r="C34" s="37" t="s">
        <v>116</v>
      </c>
      <c r="D34" s="37">
        <v>2</v>
      </c>
      <c r="E34" s="37"/>
      <c r="F34" s="54">
        <f t="shared" si="0"/>
        <v>0</v>
      </c>
      <c r="G34" s="41"/>
    </row>
    <row r="35" spans="1:7" ht="58" x14ac:dyDescent="0.35">
      <c r="A35" s="53" t="s">
        <v>196</v>
      </c>
      <c r="B35" s="39" t="s">
        <v>111</v>
      </c>
      <c r="C35" s="37" t="s">
        <v>116</v>
      </c>
      <c r="D35" s="37">
        <v>55</v>
      </c>
      <c r="E35" s="37"/>
      <c r="F35" s="54">
        <f t="shared" si="0"/>
        <v>0</v>
      </c>
      <c r="G35" s="41"/>
    </row>
    <row r="36" spans="1:7" ht="58" x14ac:dyDescent="0.35">
      <c r="A36" s="53" t="s">
        <v>197</v>
      </c>
      <c r="B36" s="39" t="s">
        <v>133</v>
      </c>
      <c r="C36" s="37" t="s">
        <v>115</v>
      </c>
      <c r="D36" s="37">
        <f>[1]Sheet8!$B$24</f>
        <v>10.5</v>
      </c>
      <c r="E36" s="37"/>
      <c r="F36" s="54">
        <f t="shared" si="0"/>
        <v>0</v>
      </c>
      <c r="G36" s="41"/>
    </row>
    <row r="37" spans="1:7" ht="58" x14ac:dyDescent="0.35">
      <c r="A37" s="53" t="s">
        <v>198</v>
      </c>
      <c r="B37" s="39" t="s">
        <v>112</v>
      </c>
      <c r="C37" s="37" t="s">
        <v>115</v>
      </c>
      <c r="D37" s="37">
        <f>[1]Sheet8!$B$25</f>
        <v>25</v>
      </c>
      <c r="E37" s="37"/>
      <c r="F37" s="54">
        <f t="shared" si="0"/>
        <v>0</v>
      </c>
      <c r="G37" s="41"/>
    </row>
    <row r="38" spans="1:7" ht="58" x14ac:dyDescent="0.35">
      <c r="A38" s="53" t="s">
        <v>199</v>
      </c>
      <c r="B38" s="39" t="s">
        <v>117</v>
      </c>
      <c r="C38" s="37" t="s">
        <v>131</v>
      </c>
      <c r="D38" s="37">
        <v>1</v>
      </c>
      <c r="E38" s="37"/>
      <c r="F38" s="54">
        <f t="shared" si="0"/>
        <v>0</v>
      </c>
      <c r="G38" s="41"/>
    </row>
    <row r="39" spans="1:7" ht="58" x14ac:dyDescent="0.35">
      <c r="A39" s="53" t="s">
        <v>200</v>
      </c>
      <c r="B39" s="39" t="s">
        <v>113</v>
      </c>
      <c r="C39" s="37" t="s">
        <v>131</v>
      </c>
      <c r="D39" s="37">
        <v>2</v>
      </c>
      <c r="E39" s="37"/>
      <c r="F39" s="54">
        <f t="shared" si="0"/>
        <v>0</v>
      </c>
      <c r="G39" s="41"/>
    </row>
    <row r="40" spans="1:7" ht="36" customHeight="1" x14ac:dyDescent="0.35">
      <c r="A40" s="53"/>
      <c r="B40" s="60" t="s">
        <v>127</v>
      </c>
      <c r="C40" s="60"/>
      <c r="D40" s="42"/>
      <c r="E40" s="43"/>
      <c r="F40" s="57">
        <f>SUM(F8:F39)</f>
        <v>0</v>
      </c>
      <c r="G40" s="41"/>
    </row>
  </sheetData>
  <mergeCells count="11">
    <mergeCell ref="B40:C40"/>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75" fitToHeight="0" orientation="landscape" r:id="rId1"/>
  <rowBreaks count="3" manualBreakCount="3">
    <brk id="14" max="6" man="1"/>
    <brk id="22" max="6" man="1"/>
    <brk id="30"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4"/>
  <sheetViews>
    <sheetView view="pageBreakPreview" topLeftCell="A16" zoomScale="112" zoomScaleNormal="100" zoomScaleSheetLayoutView="112" workbookViewId="0">
      <selection activeCell="E8" sqref="E8:E23"/>
    </sheetView>
  </sheetViews>
  <sheetFormatPr defaultColWidth="8.81640625" defaultRowHeight="14.5" x14ac:dyDescent="0.35"/>
  <cols>
    <col min="1" max="1" width="5.1796875" style="21" customWidth="1"/>
    <col min="2" max="2" width="106" style="18" customWidth="1"/>
    <col min="3" max="3" width="8" style="22" customWidth="1"/>
    <col min="4" max="4" width="11.7265625" style="22" customWidth="1"/>
    <col min="5" max="5" width="15" style="22" customWidth="1"/>
    <col min="6" max="6" width="17" style="22" customWidth="1"/>
    <col min="7" max="7" width="25.7265625" style="23" customWidth="1"/>
    <col min="8" max="16384" width="8.81640625" style="18"/>
  </cols>
  <sheetData>
    <row r="1" spans="1:7" ht="29.25" customHeight="1" x14ac:dyDescent="0.35">
      <c r="A1" s="61" t="s">
        <v>147</v>
      </c>
      <c r="B1" s="62"/>
      <c r="C1" s="62"/>
      <c r="D1" s="62"/>
      <c r="E1" s="62"/>
      <c r="F1" s="62"/>
      <c r="G1" s="63"/>
    </row>
    <row r="2" spans="1:7" ht="130.9" customHeight="1" x14ac:dyDescent="0.35">
      <c r="A2" s="64" t="s">
        <v>97</v>
      </c>
      <c r="B2" s="65"/>
      <c r="C2" s="65"/>
      <c r="D2" s="65"/>
      <c r="E2" s="65"/>
      <c r="F2" s="65"/>
      <c r="G2" s="66"/>
    </row>
    <row r="3" spans="1:7" ht="15.5" x14ac:dyDescent="0.35">
      <c r="A3" s="67" t="s">
        <v>158</v>
      </c>
      <c r="B3" s="67"/>
      <c r="C3" s="67"/>
      <c r="D3" s="67"/>
      <c r="E3" s="67"/>
      <c r="F3" s="67"/>
      <c r="G3" s="67"/>
    </row>
    <row r="4" spans="1:7" x14ac:dyDescent="0.35">
      <c r="A4" s="68" t="s">
        <v>159</v>
      </c>
      <c r="B4" s="68"/>
      <c r="C4" s="68"/>
      <c r="D4" s="68"/>
      <c r="E4" s="68"/>
      <c r="F4" s="68"/>
      <c r="G4" s="68"/>
    </row>
    <row r="5" spans="1:7" x14ac:dyDescent="0.35">
      <c r="A5" s="68" t="s">
        <v>151</v>
      </c>
      <c r="B5" s="68"/>
      <c r="C5" s="68" t="s">
        <v>3</v>
      </c>
      <c r="D5" s="68" t="s">
        <v>98</v>
      </c>
      <c r="E5" s="68" t="s">
        <v>61</v>
      </c>
      <c r="F5" s="68" t="s">
        <v>99</v>
      </c>
      <c r="G5" s="68" t="s">
        <v>62</v>
      </c>
    </row>
    <row r="6" spans="1:7" x14ac:dyDescent="0.35">
      <c r="A6" s="35" t="s">
        <v>92</v>
      </c>
      <c r="B6" s="36" t="s">
        <v>2</v>
      </c>
      <c r="C6" s="68"/>
      <c r="D6" s="68"/>
      <c r="E6" s="68"/>
      <c r="F6" s="68"/>
      <c r="G6" s="68"/>
    </row>
    <row r="7" spans="1:7" ht="16.5" customHeight="1" x14ac:dyDescent="0.35">
      <c r="A7" s="44"/>
      <c r="B7" s="26" t="s">
        <v>125</v>
      </c>
      <c r="C7" s="33"/>
      <c r="D7" s="33"/>
      <c r="E7" s="33"/>
      <c r="F7" s="33"/>
      <c r="G7" s="33"/>
    </row>
    <row r="8" spans="1:7" ht="79.150000000000006" customHeight="1" x14ac:dyDescent="0.35">
      <c r="A8" s="45" t="s">
        <v>82</v>
      </c>
      <c r="B8" s="24" t="s">
        <v>150</v>
      </c>
      <c r="C8" s="37" t="s">
        <v>101</v>
      </c>
      <c r="D8" s="37">
        <v>129</v>
      </c>
      <c r="E8" s="37"/>
      <c r="F8" s="37">
        <f>D8*E8</f>
        <v>0</v>
      </c>
      <c r="G8" s="34"/>
    </row>
    <row r="9" spans="1:7" ht="97.9" customHeight="1" x14ac:dyDescent="0.35">
      <c r="A9" s="45" t="s">
        <v>83</v>
      </c>
      <c r="B9" s="24" t="s">
        <v>152</v>
      </c>
      <c r="C9" s="37" t="s">
        <v>101</v>
      </c>
      <c r="D9" s="37">
        <f>D8</f>
        <v>129</v>
      </c>
      <c r="E9" s="37"/>
      <c r="F9" s="37">
        <f t="shared" ref="F9:F23" si="0">D9*E9</f>
        <v>0</v>
      </c>
      <c r="G9" s="34"/>
    </row>
    <row r="10" spans="1:7" ht="67.900000000000006" customHeight="1" x14ac:dyDescent="0.35">
      <c r="A10" s="45" t="s">
        <v>84</v>
      </c>
      <c r="B10" s="24" t="s">
        <v>153</v>
      </c>
      <c r="C10" s="37" t="s">
        <v>100</v>
      </c>
      <c r="D10" s="37">
        <v>9.6999999999999993</v>
      </c>
      <c r="E10" s="37"/>
      <c r="F10" s="37">
        <f t="shared" si="0"/>
        <v>0</v>
      </c>
      <c r="G10" s="34"/>
    </row>
    <row r="11" spans="1:7" ht="64.150000000000006" customHeight="1" x14ac:dyDescent="0.35">
      <c r="A11" s="45" t="s">
        <v>85</v>
      </c>
      <c r="B11" s="24" t="s">
        <v>154</v>
      </c>
      <c r="C11" s="34" t="s">
        <v>95</v>
      </c>
      <c r="D11" s="37">
        <v>3</v>
      </c>
      <c r="E11" s="37"/>
      <c r="F11" s="37">
        <f t="shared" si="0"/>
        <v>0</v>
      </c>
      <c r="G11" s="34"/>
    </row>
    <row r="12" spans="1:7" ht="68.5" customHeight="1" x14ac:dyDescent="0.35">
      <c r="A12" s="45" t="s">
        <v>86</v>
      </c>
      <c r="B12" s="24" t="s">
        <v>128</v>
      </c>
      <c r="C12" s="37" t="s">
        <v>101</v>
      </c>
      <c r="D12" s="37">
        <v>131</v>
      </c>
      <c r="E12" s="37"/>
      <c r="F12" s="37">
        <f t="shared" si="0"/>
        <v>0</v>
      </c>
      <c r="G12" s="34"/>
    </row>
    <row r="13" spans="1:7" ht="87.65" customHeight="1" x14ac:dyDescent="0.35">
      <c r="A13" s="45" t="s">
        <v>87</v>
      </c>
      <c r="B13" s="20" t="s">
        <v>202</v>
      </c>
      <c r="C13" s="37" t="s">
        <v>102</v>
      </c>
      <c r="D13" s="37">
        <v>6</v>
      </c>
      <c r="E13" s="37"/>
      <c r="F13" s="37">
        <f t="shared" si="0"/>
        <v>0</v>
      </c>
      <c r="G13" s="46"/>
    </row>
    <row r="14" spans="1:7" ht="78" customHeight="1" x14ac:dyDescent="0.35">
      <c r="A14" s="45" t="s">
        <v>88</v>
      </c>
      <c r="B14" s="20" t="s">
        <v>203</v>
      </c>
      <c r="C14" s="37" t="s">
        <v>102</v>
      </c>
      <c r="D14" s="37">
        <v>11.6</v>
      </c>
      <c r="E14" s="37"/>
      <c r="F14" s="37">
        <f t="shared" si="0"/>
        <v>0</v>
      </c>
      <c r="G14" s="46"/>
    </row>
    <row r="15" spans="1:7" ht="78.650000000000006" customHeight="1" x14ac:dyDescent="0.35">
      <c r="A15" s="45" t="s">
        <v>89</v>
      </c>
      <c r="B15" s="20" t="s">
        <v>129</v>
      </c>
      <c r="C15" s="37" t="s">
        <v>101</v>
      </c>
      <c r="D15" s="37">
        <v>7.65</v>
      </c>
      <c r="E15" s="37"/>
      <c r="F15" s="37">
        <f t="shared" si="0"/>
        <v>0</v>
      </c>
      <c r="G15" s="46"/>
    </row>
    <row r="16" spans="1:7" ht="78.650000000000006" customHeight="1" x14ac:dyDescent="0.35">
      <c r="A16" s="45" t="s">
        <v>90</v>
      </c>
      <c r="B16" s="20" t="s">
        <v>155</v>
      </c>
      <c r="C16" s="37" t="s">
        <v>101</v>
      </c>
      <c r="D16" s="37">
        <v>2.8</v>
      </c>
      <c r="E16" s="37"/>
      <c r="F16" s="37">
        <f t="shared" si="0"/>
        <v>0</v>
      </c>
      <c r="G16" s="46"/>
    </row>
    <row r="17" spans="1:7" ht="98.25" customHeight="1" x14ac:dyDescent="0.35">
      <c r="A17" s="45" t="s">
        <v>118</v>
      </c>
      <c r="B17" s="19" t="s">
        <v>156</v>
      </c>
      <c r="C17" s="37" t="s">
        <v>63</v>
      </c>
      <c r="D17" s="37">
        <v>19</v>
      </c>
      <c r="E17" s="37"/>
      <c r="F17" s="37">
        <f t="shared" si="0"/>
        <v>0</v>
      </c>
      <c r="G17" s="46"/>
    </row>
    <row r="18" spans="1:7" ht="67.150000000000006" customHeight="1" x14ac:dyDescent="0.35">
      <c r="A18" s="45" t="s">
        <v>119</v>
      </c>
      <c r="B18" s="25" t="s">
        <v>157</v>
      </c>
      <c r="C18" s="37" t="s">
        <v>101</v>
      </c>
      <c r="D18" s="37">
        <v>504</v>
      </c>
      <c r="E18" s="37"/>
      <c r="F18" s="37">
        <f t="shared" si="0"/>
        <v>0</v>
      </c>
      <c r="G18" s="46"/>
    </row>
    <row r="19" spans="1:7" ht="66.650000000000006" customHeight="1" x14ac:dyDescent="0.35">
      <c r="A19" s="45" t="s">
        <v>120</v>
      </c>
      <c r="B19" s="24" t="s">
        <v>130</v>
      </c>
      <c r="C19" s="37" t="s">
        <v>101</v>
      </c>
      <c r="D19" s="37">
        <v>36</v>
      </c>
      <c r="E19" s="37"/>
      <c r="F19" s="37">
        <f t="shared" si="0"/>
        <v>0</v>
      </c>
      <c r="G19" s="46"/>
    </row>
    <row r="20" spans="1:7" ht="66.650000000000006" customHeight="1" x14ac:dyDescent="0.35">
      <c r="A20" s="45" t="s">
        <v>121</v>
      </c>
      <c r="B20" s="58" t="s">
        <v>207</v>
      </c>
      <c r="C20" s="38" t="s">
        <v>201</v>
      </c>
      <c r="D20" s="37">
        <v>7</v>
      </c>
      <c r="E20" s="37"/>
      <c r="F20" s="37">
        <f t="shared" si="0"/>
        <v>0</v>
      </c>
      <c r="G20" s="46"/>
    </row>
    <row r="21" spans="1:7" ht="62" x14ac:dyDescent="0.35">
      <c r="A21" s="45" t="s">
        <v>122</v>
      </c>
      <c r="B21" s="24" t="s">
        <v>204</v>
      </c>
      <c r="C21" s="37" t="s">
        <v>96</v>
      </c>
      <c r="D21" s="37">
        <v>4</v>
      </c>
      <c r="E21" s="37"/>
      <c r="F21" s="37">
        <f t="shared" si="0"/>
        <v>0</v>
      </c>
      <c r="G21" s="46"/>
    </row>
    <row r="22" spans="1:7" ht="84" customHeight="1" x14ac:dyDescent="0.35">
      <c r="A22" s="45" t="s">
        <v>123</v>
      </c>
      <c r="B22" s="47" t="s">
        <v>206</v>
      </c>
      <c r="C22" s="38" t="s">
        <v>205</v>
      </c>
      <c r="D22" s="37">
        <v>200</v>
      </c>
      <c r="E22" s="37"/>
      <c r="F22" s="37">
        <f t="shared" si="0"/>
        <v>0</v>
      </c>
      <c r="G22" s="46"/>
    </row>
    <row r="23" spans="1:7" ht="40.15" customHeight="1" x14ac:dyDescent="0.35">
      <c r="A23" s="45" t="s">
        <v>124</v>
      </c>
      <c r="B23" s="47" t="s">
        <v>94</v>
      </c>
      <c r="C23" s="38" t="s">
        <v>96</v>
      </c>
      <c r="D23" s="37">
        <v>1</v>
      </c>
      <c r="E23" s="37"/>
      <c r="F23" s="37">
        <f t="shared" si="0"/>
        <v>0</v>
      </c>
      <c r="G23" s="46"/>
    </row>
    <row r="24" spans="1:7" ht="23.25" customHeight="1" x14ac:dyDescent="0.35">
      <c r="A24" s="60" t="s">
        <v>127</v>
      </c>
      <c r="B24" s="60"/>
      <c r="C24" s="48"/>
      <c r="D24" s="49"/>
      <c r="E24" s="50"/>
      <c r="F24" s="51">
        <f>SUM(F8:F23)</f>
        <v>0</v>
      </c>
      <c r="G24" s="52"/>
    </row>
  </sheetData>
  <mergeCells count="11">
    <mergeCell ref="A24:B24"/>
    <mergeCell ref="A1:G1"/>
    <mergeCell ref="A2:G2"/>
    <mergeCell ref="A3:G3"/>
    <mergeCell ref="A4:G4"/>
    <mergeCell ref="A5:B5"/>
    <mergeCell ref="C5:C6"/>
    <mergeCell ref="D5:D6"/>
    <mergeCell ref="E5:E6"/>
    <mergeCell ref="F5:F6"/>
    <mergeCell ref="G5:G6"/>
  </mergeCells>
  <printOptions horizontalCentered="1"/>
  <pageMargins left="0.25" right="0.2" top="0.5" bottom="0.25" header="0.3" footer="0.3"/>
  <pageSetup scale="71" fitToHeight="0" orientation="landscape" r:id="rId1"/>
  <rowBreaks count="1" manualBreakCount="1">
    <brk id="12"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2.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spe:Receivers xmlns:spe="http://schemas.microsoft.com/sharepoint/events"/>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D277F16F-81F1-449D-8357-EE8F8A0E4056}">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2.xml><?xml version="1.0" encoding="utf-8"?>
<ds:datastoreItem xmlns:ds="http://schemas.openxmlformats.org/officeDocument/2006/customXml" ds:itemID="{49FF95F0-3AA4-41DE-BF71-D865E9EAB7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D63A47-8DF7-4EF4-AB5A-A44F72AEE728}">
  <ds:schemaRefs>
    <ds:schemaRef ds:uri="http://schemas.microsoft.com/sharepoint/v3/contenttype/forms"/>
  </ds:schemaRefs>
</ds:datastoreItem>
</file>

<file path=customXml/itemProps4.xml><?xml version="1.0" encoding="utf-8"?>
<ds:datastoreItem xmlns:ds="http://schemas.openxmlformats.org/officeDocument/2006/customXml" ds:itemID="{92FF8A48-6056-4093-B534-FD57F3149E2B}">
  <ds:schemaRefs>
    <ds:schemaRef ds:uri="http://schemas.microsoft.com/office/2006/metadata/customXsn"/>
  </ds:schemaRefs>
</ds:datastoreItem>
</file>

<file path=customXml/itemProps5.xml><?xml version="1.0" encoding="utf-8"?>
<ds:datastoreItem xmlns:ds="http://schemas.openxmlformats.org/officeDocument/2006/customXml" ds:itemID="{34AF41EA-78F5-4D98-AC7F-AE2A5C40FD2D}">
  <ds:schemaRefs>
    <ds:schemaRef ds:uri="http://schemas.microsoft.com/sharepoint/events"/>
  </ds:schemaRefs>
</ds:datastoreItem>
</file>

<file path=customXml/itemProps6.xml><?xml version="1.0" encoding="utf-8"?>
<ds:datastoreItem xmlns:ds="http://schemas.openxmlformats.org/officeDocument/2006/customXml" ds:itemID="{1D727FF9-D834-48CA-A94D-C941A660993A}">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Measurements</vt:lpstr>
      <vt:lpstr>Summary</vt:lpstr>
      <vt:lpstr>B. Latrine 5 Cells</vt:lpstr>
      <vt:lpstr>C. School renovation</vt:lpstr>
      <vt:lpstr>'B. Latrine 5 Cells'!Print_Area</vt:lpstr>
      <vt:lpstr>'C. School renovation'!Print_Area</vt:lpstr>
      <vt:lpstr>Summary!Print_Area</vt:lpstr>
      <vt:lpstr>'B. Latrine 5 Cells'!Print_Titles</vt:lpstr>
      <vt:lpstr>'C. School renovation'!Print_Titles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2024-02-25T13:27:45Z</cp:lastPrinted>
  <dcterms:created xsi:type="dcterms:W3CDTF">2023-12-05T10:33:07Z</dcterms:created>
  <dcterms:modified xsi:type="dcterms:W3CDTF">2024-08-24T17:20:22Z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y fmtid="{D5CDD505-2E9C-101B-9397-08002B2CF9AE}" pid="9" name="OfficeDivision">
    <vt:lpwstr>6;#Afghanistan-0060|b56629db-036c-417c-8a3c-fd4f16b7f6ae</vt:lpwstr>
  </property>
</Properties>
</file>