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3 JICA SCHOOLS\03 Sar-e-Pul\for RFQ\Sar e Pul\AREP - 9 schools\2024NR39-SARPL-310300047-Deh Sorkh Girl and Boy Primary School project\"/>
    </mc:Choice>
  </mc:AlternateContent>
  <xr:revisionPtr revIDLastSave="0" documentId="13_ncr:1_{44FE8665-CB58-4C1B-82D6-DE99F5CC0C45}" xr6:coauthVersionLast="47" xr6:coauthVersionMax="47" xr10:uidLastSave="{00000000-0000-0000-0000-000000000000}"/>
  <bookViews>
    <workbookView xWindow="29940" yWindow="855" windowWidth="26265" windowHeight="20025" tabRatio="661" firstSheet="1" activeTab="1" xr2:uid="{00000000-000D-0000-FFFF-FFFF00000000}"/>
  </bookViews>
  <sheets>
    <sheet name="Measurements" sheetId="1" state="hidden" r:id="rId1"/>
    <sheet name="Summary" sheetId="4" r:id="rId2"/>
    <sheet name="A. Construction of boundary wal" sheetId="2" r:id="rId3"/>
    <sheet name="A. Construction of latrine" sheetId="6" r:id="rId4"/>
  </sheets>
  <definedNames>
    <definedName name="_xlnm.Print_Area" localSheetId="2">'A. Construction of boundary wal'!$A$1:$G$18</definedName>
    <definedName name="_xlnm.Print_Area" localSheetId="3">'A. Construction of latrine'!$A$1:$G$21</definedName>
    <definedName name="_xlnm.Print_Area" localSheetId="1">Summary!$A$1:$C$6</definedName>
    <definedName name="_xlnm.Print_Titles" localSheetId="2">'A. Construction of boundary wal'!$1:$7</definedName>
    <definedName name="_xlnm.Print_Titles" localSheetId="3">'A. Construction of latrine'!$1:$7</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2" l="1"/>
  <c r="F10" i="2"/>
  <c r="F11" i="2"/>
  <c r="F12" i="2"/>
  <c r="F13" i="2"/>
  <c r="F14" i="2"/>
  <c r="F15" i="2"/>
  <c r="F16" i="2"/>
  <c r="F17" i="2"/>
  <c r="F8" i="2"/>
  <c r="F8" i="6"/>
  <c r="F9" i="6"/>
  <c r="F10" i="6"/>
  <c r="F11" i="6"/>
  <c r="F12" i="6"/>
  <c r="F13" i="6"/>
  <c r="F14" i="6"/>
  <c r="F15" i="6"/>
  <c r="F16" i="6"/>
  <c r="F17" i="6"/>
  <c r="F18" i="6"/>
  <c r="F19" i="6"/>
  <c r="F20" i="6"/>
  <c r="F21" i="6"/>
  <c r="C5" i="4"/>
  <c r="F18" i="2"/>
  <c r="C4" i="4"/>
  <c r="F133" i="1"/>
  <c r="I133" i="1"/>
  <c r="I134" i="1"/>
  <c r="I78" i="1"/>
  <c r="I77" i="1"/>
  <c r="F63" i="1"/>
  <c r="I63" i="1"/>
  <c r="F62" i="1"/>
  <c r="F61" i="1"/>
  <c r="I61" i="1"/>
  <c r="F60" i="1"/>
  <c r="I60" i="1"/>
  <c r="F59" i="1"/>
  <c r="I59" i="1"/>
  <c r="F58" i="1"/>
  <c r="F57" i="1"/>
  <c r="I57" i="1"/>
  <c r="F56" i="1"/>
  <c r="F55" i="1"/>
  <c r="I55" i="1"/>
  <c r="F54" i="1"/>
  <c r="I54" i="1"/>
  <c r="I79" i="1"/>
  <c r="I76" i="1"/>
  <c r="I75" i="1"/>
  <c r="I74" i="1"/>
  <c r="I73" i="1"/>
  <c r="I72" i="1"/>
  <c r="I71" i="1"/>
  <c r="I70" i="1"/>
  <c r="I69" i="1"/>
  <c r="I68" i="1"/>
  <c r="I67" i="1"/>
  <c r="I66" i="1"/>
  <c r="I65" i="1"/>
  <c r="I62" i="1"/>
  <c r="I58" i="1"/>
  <c r="I56" i="1"/>
  <c r="I51" i="1"/>
  <c r="I45" i="1"/>
  <c r="I44" i="1"/>
  <c r="I50" i="1"/>
  <c r="I49" i="1"/>
  <c r="I48" i="1"/>
  <c r="I47" i="1"/>
  <c r="I46" i="1"/>
  <c r="I43" i="1"/>
  <c r="I42" i="1"/>
  <c r="I41" i="1"/>
  <c r="I40" i="1"/>
  <c r="I39" i="1"/>
  <c r="I130" i="1"/>
  <c r="I129" i="1"/>
  <c r="I126" i="1"/>
  <c r="I127" i="1"/>
  <c r="H24" i="1"/>
  <c r="I24" i="1"/>
  <c r="M18" i="1"/>
  <c r="I23" i="1"/>
  <c r="I22" i="1"/>
  <c r="I21" i="1"/>
  <c r="I20" i="1"/>
  <c r="F19" i="1"/>
  <c r="I19" i="1"/>
  <c r="F18" i="1"/>
  <c r="I18" i="1"/>
  <c r="I17" i="1"/>
  <c r="I80" i="1"/>
  <c r="I131" i="1"/>
  <c r="I52" i="1"/>
  <c r="I64" i="1"/>
  <c r="I25" i="1"/>
  <c r="F120" i="1"/>
  <c r="I120" i="1"/>
  <c r="F123" i="1"/>
  <c r="I123" i="1"/>
  <c r="I124" i="1"/>
  <c r="F117" i="1"/>
  <c r="I117" i="1"/>
  <c r="I108" i="1"/>
  <c r="I109" i="1"/>
  <c r="I110" i="1"/>
  <c r="I107" i="1"/>
  <c r="F116" i="1"/>
  <c r="I116" i="1"/>
  <c r="F115" i="1"/>
  <c r="I115" i="1"/>
  <c r="F114" i="1"/>
  <c r="I114" i="1"/>
  <c r="F113" i="1"/>
  <c r="I113" i="1"/>
  <c r="F104" i="1"/>
  <c r="I104" i="1"/>
  <c r="I92" i="1"/>
  <c r="I93" i="1"/>
  <c r="I94" i="1"/>
  <c r="I95" i="1"/>
  <c r="I96" i="1"/>
  <c r="I97" i="1"/>
  <c r="I98" i="1"/>
  <c r="I99" i="1"/>
  <c r="I100" i="1"/>
  <c r="I101" i="1"/>
  <c r="I91" i="1"/>
  <c r="I86" i="1"/>
  <c r="I87" i="1"/>
  <c r="I88" i="1"/>
  <c r="I85" i="1"/>
  <c r="I82" i="1"/>
  <c r="I28" i="1"/>
  <c r="I29" i="1"/>
  <c r="I32" i="1"/>
  <c r="I33" i="1"/>
  <c r="I34" i="1"/>
  <c r="I35" i="1"/>
  <c r="I37" i="1"/>
  <c r="F36" i="1"/>
  <c r="I36" i="1"/>
  <c r="F31" i="1"/>
  <c r="I31" i="1"/>
  <c r="F30" i="1"/>
  <c r="I30" i="1"/>
  <c r="F27" i="1"/>
  <c r="I27" i="1"/>
  <c r="I13" i="1"/>
  <c r="I9" i="1"/>
  <c r="I10" i="1"/>
  <c r="I11" i="1"/>
  <c r="I12" i="1"/>
  <c r="I6" i="1"/>
  <c r="F8" i="1"/>
  <c r="I8" i="1"/>
  <c r="F7" i="1"/>
  <c r="I7" i="1"/>
  <c r="I111" i="1"/>
  <c r="I118" i="1"/>
  <c r="I102" i="1"/>
  <c r="I89" i="1"/>
  <c r="I38" i="1"/>
  <c r="I14" i="1"/>
  <c r="I121" i="1"/>
  <c r="I105" i="1"/>
  <c r="I83" i="1"/>
  <c r="I4" i="1"/>
  <c r="C6" i="4"/>
</calcChain>
</file>

<file path=xl/sharedStrings.xml><?xml version="1.0" encoding="utf-8"?>
<sst xmlns="http://schemas.openxmlformats.org/spreadsheetml/2006/main" count="360" uniqueCount="151">
  <si>
    <t>No</t>
  </si>
  <si>
    <t>Activity</t>
  </si>
  <si>
    <t>Description</t>
  </si>
  <si>
    <t>Unit</t>
  </si>
  <si>
    <t>Length</t>
  </si>
  <si>
    <t>Width</t>
  </si>
  <si>
    <t>Depth</t>
  </si>
  <si>
    <t>Total</t>
  </si>
  <si>
    <t>Remarks</t>
  </si>
  <si>
    <t>Site prepration</t>
  </si>
  <si>
    <t>Construction Area</t>
  </si>
  <si>
    <t>Lump Sum</t>
  </si>
  <si>
    <t>Exterior plaster Repairing</t>
  </si>
  <si>
    <t>Interior Plaster Repairing</t>
  </si>
  <si>
    <t>Windows</t>
  </si>
  <si>
    <t>Doors</t>
  </si>
  <si>
    <t>Floor</t>
  </si>
  <si>
    <t>Roof Repairing</t>
  </si>
  <si>
    <t>Toilets Tiles</t>
  </si>
  <si>
    <t>Toilets wall Tiles</t>
  </si>
  <si>
    <t>Exterior Plaster</t>
  </si>
  <si>
    <r>
      <t>m</t>
    </r>
    <r>
      <rPr>
        <vertAlign val="superscript"/>
        <sz val="11"/>
        <color theme="1"/>
        <rFont val="Calibri Light"/>
        <family val="2"/>
      </rPr>
      <t>2</t>
    </r>
  </si>
  <si>
    <t>Axis A</t>
  </si>
  <si>
    <t>Axis C</t>
  </si>
  <si>
    <t>Axis D</t>
  </si>
  <si>
    <t>Axis F</t>
  </si>
  <si>
    <t>Axis 1,7</t>
  </si>
  <si>
    <t>Axis 3,5</t>
  </si>
  <si>
    <t>Parapet</t>
  </si>
  <si>
    <t>Entity A</t>
  </si>
  <si>
    <t>Entity N</t>
  </si>
  <si>
    <t>Entity M</t>
  </si>
  <si>
    <t>Interior Plaster for walls</t>
  </si>
  <si>
    <t>Entity L</t>
  </si>
  <si>
    <t>Entity H</t>
  </si>
  <si>
    <t>Entity K</t>
  </si>
  <si>
    <t>Entity I</t>
  </si>
  <si>
    <t>Entity F</t>
  </si>
  <si>
    <t>Entity F'</t>
  </si>
  <si>
    <t>Entity B</t>
  </si>
  <si>
    <t>Entity D</t>
  </si>
  <si>
    <t>Windows Adjustment</t>
  </si>
  <si>
    <t>Installation of Doors</t>
  </si>
  <si>
    <t>D1</t>
  </si>
  <si>
    <t>D2</t>
  </si>
  <si>
    <t>Dw1</t>
  </si>
  <si>
    <t>Dw2</t>
  </si>
  <si>
    <t>Floor tiles</t>
  </si>
  <si>
    <t>Roof</t>
  </si>
  <si>
    <t>Toilet Floor</t>
  </si>
  <si>
    <t>Toilet C</t>
  </si>
  <si>
    <t>Toilet O</t>
  </si>
  <si>
    <t>Tolet G</t>
  </si>
  <si>
    <t>Toilet J</t>
  </si>
  <si>
    <t xml:space="preserve">Toilet Walls </t>
  </si>
  <si>
    <t>kitchen</t>
  </si>
  <si>
    <t>Kitchen Cup Boards</t>
  </si>
  <si>
    <t xml:space="preserve">Kitchen </t>
  </si>
  <si>
    <t>Cup Boards</t>
  </si>
  <si>
    <t>Kitchen Desk</t>
  </si>
  <si>
    <t>Desk</t>
  </si>
  <si>
    <t>Unit price (AFN)</t>
  </si>
  <si>
    <t>Remark</t>
  </si>
  <si>
    <t>A1</t>
  </si>
  <si>
    <t>A2</t>
  </si>
  <si>
    <t>A3</t>
  </si>
  <si>
    <t>A4</t>
  </si>
  <si>
    <t>A5</t>
  </si>
  <si>
    <t>A6</t>
  </si>
  <si>
    <t>A7</t>
  </si>
  <si>
    <t>A8</t>
  </si>
  <si>
    <t>Exterior Painting</t>
  </si>
  <si>
    <t>Pointing Paint</t>
  </si>
  <si>
    <t>wall</t>
  </si>
  <si>
    <t>paint</t>
  </si>
  <si>
    <t>PVC Doors</t>
  </si>
  <si>
    <t>Entity G</t>
  </si>
  <si>
    <t>Entity J</t>
  </si>
  <si>
    <t>Interior Plaster for ceilling</t>
  </si>
  <si>
    <t>Entity C</t>
  </si>
  <si>
    <t>Interior Painting</t>
  </si>
  <si>
    <t>Interior paint for walls</t>
  </si>
  <si>
    <t>Interior paint for ceilling</t>
  </si>
  <si>
    <t>Entity f</t>
  </si>
  <si>
    <t>Lm</t>
  </si>
  <si>
    <t>Skirt Wall</t>
  </si>
  <si>
    <t>Total of A1. Civil Works:</t>
  </si>
  <si>
    <t>A. Civil Works:</t>
  </si>
  <si>
    <t xml:space="preserve"> Total  B. Water System &amp; Sewer System</t>
  </si>
  <si>
    <t>Items (Bill)</t>
  </si>
  <si>
    <t>Cost (AFN)</t>
  </si>
  <si>
    <t>`</t>
  </si>
  <si>
    <t xml:space="preserve">Grand total amount in AFN </t>
  </si>
  <si>
    <t>S.N</t>
  </si>
  <si>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</si>
  <si>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t>L/M</t>
  </si>
  <si>
    <t>Donor Metal Sign Board 120x80cm as per design and drawings</t>
  </si>
  <si>
    <t>pic</t>
  </si>
  <si>
    <t>Pic</t>
  </si>
  <si>
    <t>The following text outlines important guidelines that must be followed during the project. It is important to clarify that the total cost of all items listed in this BOQ includes the deployment of machinery and manpower, as well as any relocation, removal, salvage, or reinstatement tasks. It is also important to note that the cost of checks and testing for items and materials to be used must be included in the relevant unit cost of related items. However, specific issues with the costs of items are mentioned under each section in this BOQ. Before commencing any job, details of work methods and equipment/machinery for different types of work must be brought to the attention of the Engineer for approval. Furthermore, it is important to read all project documents before pricing the job. Any changes in market prices during the project period for any item are the contractor's responsibility without any extra payment. To ensure quality and safety, all finishing, electrical accessories, structural items and materials, mechanical accessories/equipment, plumbing-related materials/items, and other equipment mentioned in this BOQ and going to be used must be approved by the Client in charge Engineer before starting the activity or using the materials and accessories in the project. The approval process involves submitting samples, product data from manufacturers/companies, and certificates. The contractor must also provide the manufacturer approval certificate of the production country for all major construction materials and the ISO certificate. Samples, mockups, and catalogs for testing/inspection and approval by the site engineer must be provided by the contractor. The Contractor will bear the cost for samples, including any laboratory tests, both inside and outside the country, as required. Finally, the contractor must provide Personal Protective Equipment (PPE) for all laborers, personnel, engineers, and visitors to the site to ensure their safety during the project</t>
  </si>
  <si>
    <t>Quantity</t>
  </si>
  <si>
    <t>Total cast (AFN)</t>
  </si>
  <si>
    <r>
      <rPr>
        <b/>
        <u/>
        <sz val="11"/>
        <color theme="1"/>
        <rFont val="Calibri"/>
        <family val="2"/>
        <scheme val="minor"/>
      </rPr>
      <t xml:space="preserve"> Excavation of foundation stairs and ramp in Grad 3 land  
</t>
    </r>
    <r>
      <rPr>
        <sz val="10"/>
        <color theme="1"/>
        <rFont val="Calibri"/>
        <family val="2"/>
        <scheme val="minor"/>
      </rPr>
      <t xml:space="preserve">Prepare all materials, equipment, and manpower for excaation of foundation in type 3 land with all related activities to complete the job as per drawing and instruction of the in-charge engineer all waste materials and debris are to be transported to the approved damp site. All tasks for this item are to be under the full approval of the charge engineer </t>
    </r>
  </si>
  <si>
    <r>
      <t xml:space="preserve">
Stone Masonry of foundation &amp; Supper stone masonry with 1:5 mortar</t>
    </r>
    <r>
      <rPr>
        <sz val="11"/>
        <color theme="1"/>
        <rFont val="Calibri"/>
        <family val="2"/>
        <scheme val="minor"/>
      </rPr>
      <t xml:space="preserve">
Prepare all materials, equipment, and manpower for stone masonry work in foundation and top of the foundtion with cement ratio 1:5 with all related activities to complete the job as per drawing and instruction of the in-charge engineer all waste materials and debris are to be transported to the approved damp site. All tasks for this item are to be under the full approval of the charge engineer </t>
    </r>
  </si>
  <si>
    <r>
      <t xml:space="preserve">Compacted gravel under PCC floor, ramp and sidewalks </t>
    </r>
    <r>
      <rPr>
        <sz val="11"/>
        <color theme="1"/>
        <rFont val="Calibri"/>
        <family val="2"/>
        <scheme val="minor"/>
      </rPr>
      <t xml:space="preserve">
Prepare all materials, equipment, and manpower for compacted mixed gravel 70% gravel 25% sand and 5% soil with all related activities to complete the job as per drawing and instruction of the in-charge engineer all waste materials and debris are to be transported to the approved damp site. All tasks for this item are to be under the full approval of the charge engineer Compacted gravel</t>
    </r>
  </si>
  <si>
    <r>
      <rPr>
        <b/>
        <u/>
        <sz val="11"/>
        <color theme="1"/>
        <rFont val="Calibri"/>
        <family val="2"/>
        <scheme val="minor"/>
      </rPr>
      <t xml:space="preserve">PCC 15MPA for floor, Sidewalk, stairs and ramps: </t>
    </r>
    <r>
      <rPr>
        <sz val="11"/>
        <color theme="1"/>
        <rFont val="Calibri"/>
        <family val="2"/>
        <scheme val="minor"/>
      </rPr>
      <t xml:space="preserve">
Prepare all materials, equipment, and manpower for casting 15 MPA PCC for floors, sidewalk and ramp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</si>
  <si>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t xml:space="preserve">RCC 20MPA for slabs and rings ration 1:1.5:3 </t>
    </r>
    <r>
      <rPr>
        <sz val="11"/>
        <color theme="1"/>
        <rFont val="Calibri"/>
        <family val="2"/>
        <scheme val="minor"/>
      </rPr>
      <t xml:space="preserve">
 Prepare all materials, equipment, and manpower for casting 20 MPA PCC for slabs, and rings including steel bending work, curing,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</si>
  <si>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t>Plastering of work 1:4 cement and sand, inside and out side of latrine</t>
    </r>
    <r>
      <rPr>
        <sz val="11"/>
        <color theme="1"/>
        <rFont val="Calibri"/>
        <family val="2"/>
        <scheme val="minor"/>
      </rPr>
      <t xml:space="preserve">
 Prepare all materials, equipment, and manpower for plastering 1:4 with 2cm thickness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</si>
  <si>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Pointing work with 1:3 mortar (cement and sand) </t>
    </r>
    <r>
      <rPr>
        <sz val="11"/>
        <color theme="1"/>
        <rFont val="Calibri"/>
        <family val="2"/>
        <scheme val="minor"/>
      </rPr>
      <t xml:space="preserve">
Prepare all materials, equipment, and manpower for pointing 1:3 with 4cm deep point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</si>
  <si>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color theme="1"/>
        <rFont val="Calibri"/>
        <family val="2"/>
        <scheme val="minor"/>
      </rPr>
      <t xml:space="preserve">Roofing work </t>
    </r>
    <r>
      <rPr>
        <sz val="11"/>
        <color theme="1"/>
        <rFont val="Calibri"/>
        <family val="2"/>
        <scheme val="minor"/>
      </rPr>
      <t xml:space="preserve"> 
 Prepare all materials, equipment, and manpower for roofing work including 10cm peice of bricks for making slope, PCC M150 with 5cm thickness and one layer isogam and two douwspouts with 3m length and 8x10cm dia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</si>
  <si>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color theme="1"/>
        <rFont val="Calibri"/>
        <family val="2"/>
        <scheme val="minor"/>
      </rPr>
      <t xml:space="preserve">Plastic Paint three coats with Primer exterior wall  and interior 100%  </t>
    </r>
    <r>
      <rPr>
        <sz val="11"/>
        <color theme="1"/>
        <rFont val="Calibri"/>
        <family val="2"/>
        <scheme val="minor"/>
      </rPr>
      <t xml:space="preserve">
Prepare all materials, equipment, and manpower  for the preparation of wall surfaces  with Primer and filling and Paint the interior and exterior wall with 100% plastic paint with all related activities to complete the job as per drawing and instruction of the in-charge engineer All tasks for this item are to be under full approval in charge engineer</t>
    </r>
  </si>
  <si>
    <r>
      <t>Supply and installation of metal doors and windows with including painting of Steel frame and peices with oil paint three coats.</t>
    </r>
    <r>
      <rPr>
        <sz val="11"/>
        <color theme="1"/>
        <rFont val="Calibri"/>
        <family val="2"/>
        <scheme val="minor"/>
      </rPr>
      <t xml:space="preserve">
Prepare all materials, equipment, and manpower  for the preparation of doors and window surfaces and Oil Painting of Steel frames and pieces with oil paint on three coats with all related activities to complete the job as per drawing and instruction of the in-charge engineer All tasks for this item to be under full approval in charge engineer</t>
    </r>
  </si>
  <si>
    <t xml:space="preserve">Sub Total for latrine </t>
  </si>
  <si>
    <r>
      <t>M</t>
    </r>
    <r>
      <rPr>
        <vertAlign val="superscript"/>
        <sz val="11"/>
        <color theme="1"/>
        <rFont val="Calibri"/>
        <family val="2"/>
        <scheme val="minor"/>
      </rPr>
      <t>3</t>
    </r>
  </si>
  <si>
    <r>
      <t>M</t>
    </r>
    <r>
      <rPr>
        <vertAlign val="superscript"/>
        <sz val="11"/>
        <color theme="1"/>
        <rFont val="Calibri"/>
        <family val="2"/>
        <scheme val="minor"/>
      </rPr>
      <t>2</t>
    </r>
  </si>
  <si>
    <r>
      <rPr>
        <b/>
        <u/>
        <sz val="12"/>
        <rFont val="Calibri Light"/>
        <family val="2"/>
        <scheme val="major"/>
      </rPr>
      <t xml:space="preserve"> Excavation of foundation stairs and ramp in Grad 3 land  
</t>
    </r>
    <r>
      <rPr>
        <sz val="12"/>
        <rFont val="Calibri Light"/>
        <family val="2"/>
        <scheme val="major"/>
      </rPr>
      <t>Prepare all materials, equipment, and manpower for excaation of foundation in type 3 land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</si>
  <si>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 xml:space="preserve">Stone Masonry of foundation &amp; Supper stone masonry with 1:6 mortar
</t>
    </r>
    <r>
      <rPr>
        <sz val="12"/>
        <rFont val="Calibri Light"/>
        <family val="2"/>
        <scheme val="major"/>
      </rPr>
      <t xml:space="preserve">Prepare all materials, equipment, and manpower for stone masonry work in foundation and top of the foundtion with cement ratio 1:6 with all related activities to complete the job as per drawing and instruction of the in-charge engineer all waste materials and debris are to be transported to the approved damp site. All tasks for this item are to be under the full approval of the charge engineer </t>
    </r>
  </si>
  <si>
    <r>
      <rPr>
        <b/>
        <u/>
        <sz val="12"/>
        <rFont val="Calibri Light"/>
        <family val="2"/>
        <scheme val="major"/>
      </rPr>
      <t xml:space="preserve">PCC 15 MPA under stone, top of the stone wall and sides of the stone wall: 
</t>
    </r>
    <r>
      <rPr>
        <sz val="12"/>
        <rFont val="Calibri Light"/>
        <family val="2"/>
        <scheme val="major"/>
      </rPr>
      <t>Prepare all materials, equipment, and manpower for casting 15 MPA PCC for under stone wall, on top of the stone wall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</si>
  <si>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 xml:space="preserve">Pointing cement and sand work 1:3 mortar 
</t>
    </r>
    <r>
      <rPr>
        <sz val="12"/>
        <rFont val="Calibri Light"/>
        <family val="2"/>
        <scheme val="major"/>
      </rPr>
      <t>Prepare all materials, equipment, and manpower for pointing 1:3 with 4cm deep point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</si>
  <si>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 xml:space="preserve">Gabion project wall west side of the school 
</t>
    </r>
    <r>
      <rPr>
        <sz val="12"/>
        <rFont val="Calibri Light"/>
        <family val="2"/>
        <scheme val="major"/>
      </rPr>
      <t>Prepare all materials, equipment, and manpower for gabion wall, including mesh wire 2.7mm, gabion box 2x1x1m and 1.5x1x1m and dry stone size 20-25cm with all related activities to complete the job as per drawing and instruction of the in-charge engineer All tasks for this item are to be under full approval in charge engineer</t>
    </r>
  </si>
  <si>
    <r>
      <rPr>
        <b/>
        <u/>
        <sz val="12"/>
        <rFont val="Calibri Light"/>
        <family val="2"/>
        <scheme val="major"/>
      </rPr>
      <t xml:space="preserve">Hill cutting, filling and site preparation .
</t>
    </r>
    <r>
      <rPr>
        <sz val="12"/>
        <rFont val="Calibri Light"/>
        <family val="2"/>
        <scheme val="major"/>
      </rPr>
      <t>Prepare all materials, equipment, and manpower  for the preparation of site, cutting hill and filling school surfaces area with all related activities to complete the job as per drawing and instruction of the in-charge engineer All tasks for this item to be under full approval in charge engineer</t>
    </r>
  </si>
  <si>
    <t>B- 1</t>
  </si>
  <si>
    <t>B- 2</t>
  </si>
  <si>
    <t>B- 3</t>
  </si>
  <si>
    <t>B- 4</t>
  </si>
  <si>
    <t>B- 5</t>
  </si>
  <si>
    <t>B- 6</t>
  </si>
  <si>
    <t>B- 7</t>
  </si>
  <si>
    <t>B- 8</t>
  </si>
  <si>
    <t>B- 9</t>
  </si>
  <si>
    <t>B- 10</t>
  </si>
  <si>
    <t>B- 11</t>
  </si>
  <si>
    <t>B- 12</t>
  </si>
  <si>
    <t>B- 13</t>
  </si>
  <si>
    <r>
      <t>Construction of (</t>
    </r>
    <r>
      <rPr>
        <b/>
        <sz val="16"/>
        <color rgb="FFFF0000"/>
        <rFont val="Calibri Light"/>
        <family val="2"/>
        <scheme val="major"/>
      </rPr>
      <t xml:space="preserve"> Boundary wall for Deh Sorkh girls</t>
    </r>
    <r>
      <rPr>
        <b/>
        <sz val="16"/>
        <rFont val="Calibri Light"/>
        <family val="2"/>
        <scheme val="major"/>
      </rPr>
      <t xml:space="preserve"> </t>
    </r>
    <r>
      <rPr>
        <b/>
        <sz val="16"/>
        <color rgb="FFFF0000"/>
        <rFont val="Calibri Light"/>
        <family val="2"/>
        <scheme val="major"/>
      </rPr>
      <t xml:space="preserve">Primary School  </t>
    </r>
    <r>
      <rPr>
        <b/>
        <sz val="16"/>
        <rFont val="Calibri Light"/>
        <family val="2"/>
        <scheme val="major"/>
      </rPr>
      <t xml:space="preserve">  )</t>
    </r>
  </si>
  <si>
    <t xml:space="preserve"> Sar-e-Pol Province, Kohistanat distric,  Deh Sorkh Girls Primary School</t>
  </si>
  <si>
    <t xml:space="preserve">A - Construction of School boundary wall  </t>
  </si>
  <si>
    <t>Job</t>
  </si>
  <si>
    <t>A9</t>
  </si>
  <si>
    <t>A10</t>
  </si>
  <si>
    <r>
      <rPr>
        <b/>
        <u/>
        <sz val="12"/>
        <rFont val="Calibri Light"/>
        <family val="2"/>
        <scheme val="major"/>
      </rPr>
      <t>Supply and installation of cement pipe Ø40 cm with length of 100cm:</t>
    </r>
    <r>
      <rPr>
        <sz val="12"/>
        <rFont val="Calibri Light"/>
        <family val="2"/>
        <scheme val="major"/>
      </rPr>
      <t xml:space="preserve">
</t>
    </r>
    <r>
      <rPr>
        <sz val="12"/>
        <color rgb="FF000000"/>
        <rFont val="Calibri Light"/>
        <family val="2"/>
        <scheme val="major"/>
      </rPr>
      <t>Prepare all materials, equipment, and manpower for cement pipe Ø40 cm with length of 100cm and 6-8cm thickness, with all related activities to complete the job as per drawing and instruction of the in-charge engineer All tasks for this item are to be under full approval in charge engineer</t>
    </r>
  </si>
  <si>
    <r>
      <rPr>
        <b/>
        <u/>
        <sz val="12"/>
        <rFont val="Calibri Light"/>
        <family val="2"/>
        <scheme val="major"/>
      </rPr>
      <t>Supply and installation of entrance gate for school boundary wall</t>
    </r>
    <r>
      <rPr>
        <sz val="12"/>
        <rFont val="Calibri Light"/>
        <family val="2"/>
        <scheme val="major"/>
      </rPr>
      <t xml:space="preserve">
</t>
    </r>
    <r>
      <rPr>
        <sz val="12"/>
        <color rgb="FF000000"/>
        <rFont val="Calibri Light"/>
        <family val="2"/>
        <scheme val="major"/>
      </rPr>
      <t>Prepare all materials, equipment, and manpower for entrance gate size 120x290cm, including oil painting with all related activities to complete the job as per drawing and instruction of the in-charge engineer All tasks for this item are to be under full approval in charge engineer</t>
    </r>
  </si>
  <si>
    <r>
      <rPr>
        <b/>
        <u/>
        <sz val="12"/>
        <rFont val="Calibri Light"/>
        <family val="2"/>
        <scheme val="major"/>
      </rPr>
      <t xml:space="preserve">RCC 20MPA for gate foundation and pillar ration 1:1.5:3 
</t>
    </r>
    <r>
      <rPr>
        <sz val="12"/>
        <rFont val="Calibri Light"/>
        <family val="2"/>
        <scheme val="major"/>
      </rPr>
      <t xml:space="preserve"> Prepare all materials, equipment, and manpower for casting 20 MPA PCC for pillar and pillar foundation including steel bending work, curing,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</si>
  <si>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
Burnt bricks masonry burnt bricks with 1:5 cement mortar
</t>
    </r>
    <r>
      <rPr>
        <sz val="11"/>
        <color theme="1"/>
        <rFont val="Calibri"/>
        <family val="2"/>
        <scheme val="minor"/>
      </rPr>
      <t xml:space="preserve">Prepare all materials, equipment, and manpower for burnt brick wall with mortar 1:5 for 35, 25, 15cm wall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</si>
  <si>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t>Priority 1  Construction of latrines with 4 cells</t>
  </si>
  <si>
    <t xml:space="preserve">B - Construction of School Larine 4 cells </t>
  </si>
  <si>
    <t xml:space="preserve">Priority 1  Construction of Boundary wall  </t>
  </si>
  <si>
    <t>B. Civil Works:</t>
  </si>
  <si>
    <r>
      <t xml:space="preserve">Construction of </t>
    </r>
    <r>
      <rPr>
        <b/>
        <sz val="16"/>
        <color rgb="FFFF0000"/>
        <rFont val="Calibri Light"/>
        <family val="2"/>
        <scheme val="major"/>
      </rPr>
      <t>( Boundary wall and Latine for Deh Sorkh girls Primary School    )</t>
    </r>
  </si>
  <si>
    <r>
      <t xml:space="preserve">Backfilling and compaction 90%
</t>
    </r>
    <r>
      <rPr>
        <sz val="11"/>
        <color theme="1"/>
        <rFont val="Calibri"/>
        <family val="2"/>
        <scheme val="minor"/>
      </rPr>
      <t>Prepare all materials, equipment, and manpower  for Backfilling and compaction 90% with all related activities to complete the job as per drawing and instruction of the in-charge engineer All tasks for this item to be under full approval in charge engineer</t>
    </r>
  </si>
  <si>
    <r>
      <t>Supply and installation of the handrail from 3in steel pipe for a ramp with three coats.</t>
    </r>
    <r>
      <rPr>
        <sz val="11"/>
        <color theme="1"/>
        <rFont val="Calibri"/>
        <family val="2"/>
        <scheme val="minor"/>
      </rPr>
      <t xml:space="preserve">
Prepare all materials, equipment, and manpower  for the preparation of 7m length 80cm height and Painting of Steel handrails with oil paint on three coats with all related activities to complete the job as per drawing and instruction of the in-charge engineer All tasks for this item to be under full approval in charge engineer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</si>
</sst>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25" x14ac:knownFonts="1">
    <font>
      <sz val="11"/>
      <color theme="1"/>
      <name val="Calibri"/>
      <family val="2"/>
      <scheme val="minor"/>
    </font>
    <font>
      <b/>
      <sz val="12"/>
      <color theme="1"/>
      <name val="Calibri Light"/>
      <family val="2"/>
    </font>
    <font>
      <b/>
      <sz val="11"/>
      <color theme="1"/>
      <name val="Calibri Light"/>
      <family val="2"/>
    </font>
    <font>
      <sz val="11"/>
      <color theme="1"/>
      <name val="Calibri Light"/>
      <family val="2"/>
    </font>
    <font>
      <vertAlign val="superscript"/>
      <sz val="11"/>
      <color theme="1"/>
      <name val="Calibri Light"/>
      <family val="2"/>
    </font>
    <font>
      <sz val="8"/>
      <name val="Calibri"/>
      <family val="2"/>
      <scheme val="minor"/>
    </font>
    <font>
      <sz val="11"/>
      <color theme="1"/>
      <name val="Calibri Light"/>
      <family val="2"/>
      <scheme val="major"/>
    </font>
    <font>
      <sz val="12"/>
      <name val="Calibri Light"/>
      <family val="2"/>
      <scheme val="major"/>
    </font>
    <font>
      <b/>
      <sz val="16"/>
      <name val="Calibri Light"/>
      <family val="2"/>
      <scheme val="major"/>
    </font>
    <font>
      <sz val="10"/>
      <name val="Calibri Light"/>
      <family val="2"/>
      <scheme val="major"/>
    </font>
    <font>
      <b/>
      <sz val="12"/>
      <name val="Calibri Light"/>
      <family val="2"/>
      <scheme val="major"/>
    </font>
    <font>
      <sz val="10"/>
      <color rgb="FF000000"/>
      <name val="Calibri Light"/>
      <family val="2"/>
      <scheme val="major"/>
    </font>
    <font>
      <b/>
      <u/>
      <sz val="12"/>
      <name val="Calibri Light"/>
      <family val="2"/>
      <scheme val="major"/>
    </font>
    <font>
      <sz val="9"/>
      <name val="Calibri Light"/>
      <family val="2"/>
      <scheme val="major"/>
    </font>
    <font>
      <sz val="9"/>
      <color rgb="FF000000"/>
      <name val="Calibri Light"/>
      <family val="2"/>
      <scheme val="major"/>
    </font>
    <font>
      <b/>
      <sz val="10"/>
      <color rgb="FF000000"/>
      <name val="Calibri Light"/>
      <family val="2"/>
      <scheme val="major"/>
    </font>
    <font>
      <b/>
      <sz val="12"/>
      <color rgb="FF000000"/>
      <name val="Calibri Light"/>
      <family val="2"/>
      <scheme val="major"/>
    </font>
    <font>
      <b/>
      <sz val="14"/>
      <color theme="1"/>
      <name val="Times New Roman"/>
      <family val="1"/>
    </font>
    <font>
      <b/>
      <sz val="16"/>
      <color rgb="FFFF0000"/>
      <name val="Calibri Light"/>
      <family val="2"/>
      <scheme val="major"/>
    </font>
    <font>
      <b/>
      <sz val="11"/>
      <color theme="1"/>
      <name val="Calibri"/>
      <family val="2"/>
      <scheme val="minor"/>
    </font>
    <font>
      <b/>
      <sz val="12"/>
      <color theme="1"/>
      <name val="Calibri"/>
      <family val="2"/>
      <scheme val="minor"/>
    </font>
    <font>
      <b/>
      <u/>
      <sz val="11"/>
      <color theme="1"/>
      <name val="Calibri"/>
      <family val="2"/>
      <scheme val="minor"/>
    </font>
    <font>
      <sz val="10"/>
      <color theme="1"/>
      <name val="Calibri"/>
      <family val="2"/>
      <scheme val="minor"/>
    </font>
    <font>
      <vertAlign val="superscript"/>
      <sz val="11"/>
      <color theme="1"/>
      <name val="Calibri"/>
      <family val="2"/>
      <scheme val="minor"/>
    </font>
    <font>
      <sz val="12"/>
      <color rgb="FF000000"/>
      <name val="Calibri Light"/>
      <family val="2"/>
      <scheme val="major"/>
    </font>
  </fonts>
  <fills count="8">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rgb="FF92D050"/>
        <bgColor indexed="64"/>
      </patternFill>
    </fill>
    <fill>
      <patternFill patternType="solid">
        <fgColor theme="2" tint="-9.9978637043366805E-2"/>
        <bgColor indexed="64"/>
      </patternFill>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s>
  <cellStyleXfs count="1">
    <xf numFmtId="0" fontId="0" fillId="0" borderId="0"/>
  </cellStyleXfs>
  <cellXfs count="81">
    <xf numFmtId="0" fontId="0" fillId="0" borderId="0" xfId="0"/>
    <xf numFmtId="0" fontId="1" fillId="2" borderId="1" xfId="0" applyFont="1" applyFill="1" applyBorder="1" applyAlignment="1">
      <alignment horizontal="left" vertical="center"/>
    </xf>
    <xf numFmtId="164" fontId="1" fillId="2" borderId="1" xfId="0" applyNumberFormat="1" applyFont="1" applyFill="1" applyBorder="1" applyAlignment="1">
      <alignment horizontal="left" vertical="center"/>
    </xf>
    <xf numFmtId="2" fontId="1" fillId="2" borderId="1" xfId="0" applyNumberFormat="1" applyFont="1" applyFill="1" applyBorder="1" applyAlignment="1">
      <alignment horizontal="left" vertical="center"/>
    </xf>
    <xf numFmtId="0" fontId="2" fillId="3" borderId="1" xfId="0" applyFont="1" applyFill="1" applyBorder="1" applyAlignment="1">
      <alignment horizontal="center"/>
    </xf>
    <xf numFmtId="164" fontId="2" fillId="3" borderId="1" xfId="0" applyNumberFormat="1" applyFont="1" applyFill="1" applyBorder="1" applyAlignment="1">
      <alignment horizontal="left"/>
    </xf>
    <xf numFmtId="164" fontId="2" fillId="3" borderId="1" xfId="0" applyNumberFormat="1" applyFont="1" applyFill="1" applyBorder="1" applyAlignment="1">
      <alignment horizontal="center"/>
    </xf>
    <xf numFmtId="2" fontId="2" fillId="3" borderId="1" xfId="0" applyNumberFormat="1" applyFont="1" applyFill="1" applyBorder="1" applyAlignment="1">
      <alignment horizontal="center"/>
    </xf>
    <xf numFmtId="2" fontId="2" fillId="3" borderId="1" xfId="0" applyNumberFormat="1" applyFont="1" applyFill="1" applyBorder="1"/>
    <xf numFmtId="164" fontId="2" fillId="3" borderId="1" xfId="0" applyNumberFormat="1" applyFont="1" applyFill="1" applyBorder="1"/>
    <xf numFmtId="0" fontId="3" fillId="0" borderId="1" xfId="0" applyFont="1" applyBorder="1"/>
    <xf numFmtId="164" fontId="3" fillId="0" borderId="1" xfId="0" applyNumberFormat="1" applyFont="1" applyBorder="1" applyAlignment="1">
      <alignment horizontal="left"/>
    </xf>
    <xf numFmtId="164" fontId="3" fillId="0" borderId="1" xfId="0" applyNumberFormat="1" applyFont="1" applyBorder="1"/>
    <xf numFmtId="0" fontId="3" fillId="0" borderId="2" xfId="0" applyFont="1" applyBorder="1"/>
    <xf numFmtId="0" fontId="3" fillId="0" borderId="3" xfId="0" applyFont="1" applyBorder="1"/>
    <xf numFmtId="0" fontId="2" fillId="0" borderId="1" xfId="0" applyFont="1" applyBorder="1" applyAlignment="1">
      <alignment horizontal="center"/>
    </xf>
    <xf numFmtId="2" fontId="2" fillId="0" borderId="1" xfId="0" applyNumberFormat="1" applyFont="1" applyBorder="1"/>
    <xf numFmtId="164" fontId="2" fillId="0" borderId="1" xfId="0" applyNumberFormat="1" applyFont="1" applyBorder="1"/>
    <xf numFmtId="0" fontId="6" fillId="0" borderId="0" xfId="0" applyFont="1" applyAlignment="1">
      <alignment horizontal="left" vertical="top"/>
    </xf>
    <xf numFmtId="0" fontId="7" fillId="0" borderId="1" xfId="0" applyFont="1" applyBorder="1" applyAlignment="1">
      <alignment horizontal="left" vertical="top" wrapText="1"/>
    </xf>
    <xf numFmtId="0" fontId="13" fillId="0" borderId="6" xfId="0" applyFont="1" applyBorder="1" applyAlignment="1">
      <alignment horizontal="left" vertical="center" wrapText="1"/>
    </xf>
    <xf numFmtId="0" fontId="11"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0" fontId="7" fillId="0" borderId="1" xfId="0" applyFont="1" applyFill="1" applyBorder="1" applyAlignment="1">
      <alignment horizontal="left" vertical="top" wrapText="1"/>
    </xf>
    <xf numFmtId="0" fontId="7" fillId="4" borderId="1" xfId="0" applyFont="1" applyFill="1" applyBorder="1" applyAlignment="1">
      <alignment horizontal="left" vertical="top" wrapText="1"/>
    </xf>
    <xf numFmtId="0" fontId="13" fillId="4" borderId="4" xfId="0" applyFont="1" applyFill="1" applyBorder="1" applyAlignment="1">
      <alignment horizontal="center" vertical="center" wrapText="1"/>
    </xf>
    <xf numFmtId="2" fontId="14" fillId="4" borderId="4" xfId="0" applyNumberFormat="1" applyFont="1" applyFill="1" applyBorder="1" applyAlignment="1">
      <alignment horizontal="center" vertical="center" shrinkToFit="1"/>
    </xf>
    <xf numFmtId="2" fontId="14" fillId="4" borderId="4" xfId="0" applyNumberFormat="1" applyFont="1" applyFill="1" applyBorder="1" applyAlignment="1">
      <alignment horizontal="center" vertical="center" wrapText="1"/>
    </xf>
    <xf numFmtId="0" fontId="13" fillId="4" borderId="11" xfId="0" applyFont="1" applyFill="1" applyBorder="1" applyAlignment="1">
      <alignment horizontal="left" vertical="center" wrapText="1"/>
    </xf>
    <xf numFmtId="0" fontId="0" fillId="0" borderId="5" xfId="0" applyBorder="1" applyAlignment="1">
      <alignment horizontal="center" vertical="center"/>
    </xf>
    <xf numFmtId="0" fontId="0" fillId="0" borderId="1" xfId="0" applyBorder="1" applyAlignment="1">
      <alignment horizontal="left" vertical="center" wrapText="1"/>
    </xf>
    <xf numFmtId="4" fontId="0" fillId="0" borderId="6" xfId="0" applyNumberFormat="1" applyBorder="1" applyAlignment="1">
      <alignment horizontal="center"/>
    </xf>
    <xf numFmtId="0" fontId="17" fillId="5" borderId="10" xfId="0" applyFont="1" applyFill="1" applyBorder="1" applyAlignment="1">
      <alignment vertical="center"/>
    </xf>
    <xf numFmtId="0" fontId="17" fillId="5" borderId="4" xfId="0" applyFont="1" applyFill="1" applyBorder="1" applyAlignment="1">
      <alignment horizontal="center" vertical="center" wrapText="1"/>
    </xf>
    <xf numFmtId="4" fontId="17" fillId="5" borderId="11" xfId="0" applyNumberFormat="1" applyFont="1" applyFill="1" applyBorder="1" applyAlignment="1">
      <alignment horizontal="center" vertical="center"/>
    </xf>
    <xf numFmtId="4" fontId="0" fillId="0" borderId="0" xfId="0" applyNumberFormat="1"/>
    <xf numFmtId="0" fontId="17" fillId="4" borderId="5" xfId="0" applyFont="1" applyFill="1" applyBorder="1" applyAlignment="1">
      <alignment horizontal="center" vertical="center"/>
    </xf>
    <xf numFmtId="0" fontId="17" fillId="4" borderId="1" xfId="0" applyFont="1" applyFill="1" applyBorder="1" applyAlignment="1">
      <alignment horizontal="center" vertical="center" wrapText="1"/>
    </xf>
    <xf numFmtId="0" fontId="17" fillId="4" borderId="6" xfId="0" applyFont="1" applyFill="1" applyBorder="1" applyAlignment="1">
      <alignment horizontal="center" vertical="center"/>
    </xf>
    <xf numFmtId="0" fontId="13" fillId="0" borderId="13" xfId="0" applyFont="1" applyBorder="1" applyAlignment="1">
      <alignment horizontal="left" vertical="center" wrapText="1"/>
    </xf>
    <xf numFmtId="0" fontId="12" fillId="0" borderId="12" xfId="0" applyFont="1" applyFill="1" applyBorder="1" applyAlignment="1">
      <alignment horizontal="left" vertical="top" wrapText="1"/>
    </xf>
    <xf numFmtId="0" fontId="7" fillId="4" borderId="5"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9" fillId="6" borderId="1" xfId="0" applyFont="1" applyFill="1" applyBorder="1"/>
    <xf numFmtId="0" fontId="19" fillId="6" borderId="1" xfId="0" applyFont="1" applyFill="1" applyBorder="1" applyAlignment="1">
      <alignment horizontal="center"/>
    </xf>
    <xf numFmtId="0" fontId="0" fillId="0" borderId="1" xfId="0" applyBorder="1" applyAlignment="1">
      <alignment horizontal="center" vertical="center"/>
    </xf>
    <xf numFmtId="0" fontId="0" fillId="0" borderId="1" xfId="0" applyBorder="1"/>
    <xf numFmtId="0" fontId="21" fillId="0" borderId="1" xfId="0" applyFont="1" applyBorder="1" applyAlignment="1">
      <alignment horizontal="left" wrapText="1"/>
    </xf>
    <xf numFmtId="0" fontId="21" fillId="0" borderId="1" xfId="0" applyFont="1" applyBorder="1" applyAlignment="1">
      <alignment vertical="center" wrapText="1"/>
    </xf>
    <xf numFmtId="0" fontId="0" fillId="0" borderId="1" xfId="0" applyBorder="1" applyAlignment="1">
      <alignment wrapText="1"/>
    </xf>
    <xf numFmtId="0" fontId="21" fillId="0" borderId="1" xfId="0" applyFont="1" applyBorder="1" applyAlignment="1">
      <alignment wrapText="1"/>
    </xf>
    <xf numFmtId="0" fontId="21" fillId="0" borderId="1" xfId="0" applyFont="1" applyBorder="1" applyAlignment="1">
      <alignment vertical="top" wrapText="1"/>
    </xf>
    <xf numFmtId="0" fontId="0" fillId="0" borderId="1" xfId="0" applyFill="1" applyBorder="1" applyAlignment="1">
      <alignment horizontal="center" vertical="center"/>
    </xf>
    <xf numFmtId="0" fontId="21" fillId="0" borderId="1" xfId="0" applyFont="1" applyFill="1" applyBorder="1" applyAlignment="1">
      <alignment vertical="center" wrapText="1"/>
    </xf>
    <xf numFmtId="0" fontId="0" fillId="0" borderId="1" xfId="0" applyFill="1" applyBorder="1" applyAlignment="1">
      <alignment vertical="top" wrapText="1"/>
    </xf>
    <xf numFmtId="0" fontId="21" fillId="0" borderId="1" xfId="0" applyFont="1" applyFill="1" applyBorder="1" applyAlignment="1">
      <alignment vertical="top" wrapText="1"/>
    </xf>
    <xf numFmtId="0" fontId="19" fillId="0" borderId="1" xfId="0" applyFont="1" applyBorder="1" applyAlignment="1">
      <alignment horizontal="left" wrapText="1"/>
    </xf>
    <xf numFmtId="0" fontId="19" fillId="0" borderId="1" xfId="0" applyFont="1" applyFill="1" applyBorder="1" applyAlignment="1">
      <alignment vertical="top" wrapText="1"/>
    </xf>
    <xf numFmtId="2" fontId="16" fillId="4" borderId="4"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2" fontId="0" fillId="0" borderId="1" xfId="0" applyNumberFormat="1" applyFill="1" applyBorder="1" applyAlignment="1">
      <alignment horizontal="center" vertical="center"/>
    </xf>
    <xf numFmtId="165" fontId="19" fillId="7" borderId="1" xfId="0" applyNumberFormat="1" applyFont="1" applyFill="1" applyBorder="1" applyAlignment="1">
      <alignment horizontal="center" vertical="center"/>
    </xf>
    <xf numFmtId="0" fontId="2" fillId="0" borderId="1" xfId="0" applyFont="1" applyBorder="1" applyAlignment="1">
      <alignment horizontal="center"/>
    </xf>
    <xf numFmtId="0" fontId="19" fillId="6" borderId="1" xfId="0" applyFont="1" applyFill="1" applyBorder="1" applyAlignment="1">
      <alignment horizontal="center" vertical="center"/>
    </xf>
    <xf numFmtId="1" fontId="15" fillId="4" borderId="10" xfId="0" applyNumberFormat="1" applyFont="1" applyFill="1" applyBorder="1" applyAlignment="1">
      <alignment horizontal="center" vertical="center" shrinkToFit="1"/>
    </xf>
    <xf numFmtId="1" fontId="15" fillId="4" borderId="4" xfId="0" applyNumberFormat="1" applyFont="1" applyFill="1" applyBorder="1" applyAlignment="1">
      <alignment horizontal="center" vertical="center" shrinkToFit="1"/>
    </xf>
    <xf numFmtId="0" fontId="8"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9" fillId="0" borderId="5" xfId="0" applyFont="1" applyBorder="1" applyAlignment="1">
      <alignment horizontal="left" vertical="top" wrapText="1"/>
    </xf>
    <xf numFmtId="0" fontId="9" fillId="0" borderId="1" xfId="0" applyFont="1" applyBorder="1" applyAlignment="1">
      <alignment horizontal="left" vertical="top" wrapText="1"/>
    </xf>
    <xf numFmtId="0" fontId="9" fillId="0" borderId="6" xfId="0" applyFont="1" applyBorder="1" applyAlignment="1">
      <alignment horizontal="left" vertical="top" wrapText="1"/>
    </xf>
    <xf numFmtId="0" fontId="20" fillId="6" borderId="1" xfId="0" applyFont="1" applyFill="1" applyBorder="1" applyAlignment="1">
      <alignment horizontal="center" vertical="center"/>
    </xf>
    <xf numFmtId="0" fontId="19" fillId="7" borderId="1" xfId="0" applyFont="1" applyFill="1" applyBorder="1" applyAlignment="1">
      <alignment horizontal="center" vertical="center"/>
    </xf>
    <xf numFmtId="0" fontId="0" fillId="7" borderId="2" xfId="0" applyFill="1" applyBorder="1" applyAlignment="1">
      <alignment horizontal="center"/>
    </xf>
    <xf numFmtId="0" fontId="0" fillId="7" borderId="14" xfId="0" applyFill="1" applyBorder="1" applyAlignment="1">
      <alignment horizontal="center"/>
    </xf>
    <xf numFmtId="0" fontId="0" fillId="7" borderId="3" xfId="0"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 Id="rId14"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4"/>
  <sheetViews>
    <sheetView topLeftCell="A108" zoomScale="85" zoomScaleNormal="85" workbookViewId="0">
      <selection activeCell="I124" sqref="I124"/>
    </sheetView>
  </sheetViews>
  <sheetFormatPr defaultRowHeight="14.5" x14ac:dyDescent="0.35"/>
  <cols>
    <col min="1" max="1" width="4.81640625" bestFit="1" customWidth="1"/>
    <col min="2" max="2" width="26.26953125" bestFit="1" customWidth="1"/>
    <col min="3" max="3" width="23.81640625" bestFit="1" customWidth="1"/>
    <col min="10" max="10" width="9.7265625" bestFit="1" customWidth="1"/>
  </cols>
  <sheetData>
    <row r="1" spans="1:10" ht="15.5" x14ac:dyDescent="0.35">
      <c r="A1" s="1" t="s">
        <v>0</v>
      </c>
      <c r="B1" s="2" t="s">
        <v>1</v>
      </c>
      <c r="C1" s="2" t="s">
        <v>2</v>
      </c>
      <c r="D1" s="2" t="s">
        <v>3</v>
      </c>
      <c r="E1" s="3" t="s">
        <v>0</v>
      </c>
      <c r="F1" s="2" t="s">
        <v>4</v>
      </c>
      <c r="G1" s="2" t="s">
        <v>5</v>
      </c>
      <c r="H1" s="2" t="s">
        <v>6</v>
      </c>
      <c r="I1" s="3" t="s">
        <v>7</v>
      </c>
      <c r="J1" s="2" t="s">
        <v>8</v>
      </c>
    </row>
    <row r="2" spans="1:10" x14ac:dyDescent="0.35">
      <c r="A2" s="4">
        <v>1</v>
      </c>
      <c r="B2" s="5" t="s">
        <v>9</v>
      </c>
      <c r="C2" s="6"/>
      <c r="D2" s="6"/>
      <c r="E2" s="7"/>
      <c r="F2" s="6"/>
      <c r="G2" s="6"/>
      <c r="H2" s="6"/>
      <c r="I2" s="8"/>
      <c r="J2" s="9"/>
    </row>
    <row r="3" spans="1:10" x14ac:dyDescent="0.35">
      <c r="A3" s="10"/>
      <c r="B3" s="11" t="s">
        <v>9</v>
      </c>
      <c r="C3" s="12" t="s">
        <v>10</v>
      </c>
      <c r="D3" s="12" t="s">
        <v>11</v>
      </c>
      <c r="E3" s="10">
        <v>1</v>
      </c>
      <c r="F3" s="13"/>
      <c r="G3" s="14"/>
      <c r="H3" s="10"/>
      <c r="I3" s="10">
        <v>1</v>
      </c>
      <c r="J3" s="10"/>
    </row>
    <row r="4" spans="1:10" x14ac:dyDescent="0.35">
      <c r="A4" s="66" t="s">
        <v>7</v>
      </c>
      <c r="B4" s="66"/>
      <c r="C4" s="66"/>
      <c r="D4" s="66"/>
      <c r="E4" s="66"/>
      <c r="F4" s="66"/>
      <c r="G4" s="66"/>
      <c r="H4" s="66"/>
      <c r="I4" s="16">
        <f>SUM(I3)</f>
        <v>1</v>
      </c>
      <c r="J4" s="17"/>
    </row>
    <row r="5" spans="1:10" x14ac:dyDescent="0.35">
      <c r="A5" s="4">
        <v>1</v>
      </c>
      <c r="B5" s="5" t="s">
        <v>12</v>
      </c>
      <c r="C5" s="6"/>
      <c r="D5" s="6"/>
      <c r="E5" s="7"/>
      <c r="F5" s="6"/>
      <c r="G5" s="6"/>
      <c r="H5" s="6"/>
      <c r="I5" s="8"/>
      <c r="J5" s="9"/>
    </row>
    <row r="6" spans="1:10" ht="16.5" x14ac:dyDescent="0.35">
      <c r="A6" s="10"/>
      <c r="B6" s="11" t="s">
        <v>20</v>
      </c>
      <c r="C6" s="12" t="s">
        <v>22</v>
      </c>
      <c r="D6" s="12" t="s">
        <v>21</v>
      </c>
      <c r="E6" s="10">
        <v>1</v>
      </c>
      <c r="F6" s="10">
        <v>25.89</v>
      </c>
      <c r="G6" s="10"/>
      <c r="H6" s="10">
        <v>2.6</v>
      </c>
      <c r="I6" s="10">
        <f>E6*F6*H6</f>
        <v>67.314000000000007</v>
      </c>
      <c r="J6" s="10"/>
    </row>
    <row r="7" spans="1:10" ht="16.5" x14ac:dyDescent="0.35">
      <c r="A7" s="10"/>
      <c r="B7" s="11"/>
      <c r="C7" s="12" t="s">
        <v>23</v>
      </c>
      <c r="D7" s="12" t="s">
        <v>21</v>
      </c>
      <c r="E7" s="10">
        <v>2</v>
      </c>
      <c r="F7" s="10">
        <f>10.3</f>
        <v>10.3</v>
      </c>
      <c r="G7" s="10"/>
      <c r="H7" s="10">
        <v>2.6</v>
      </c>
      <c r="I7" s="10">
        <f t="shared" ref="I7:I13" si="0">E7*F7*H7</f>
        <v>53.56</v>
      </c>
      <c r="J7" s="10"/>
    </row>
    <row r="8" spans="1:10" ht="16.5" x14ac:dyDescent="0.35">
      <c r="A8" s="10"/>
      <c r="B8" s="11"/>
      <c r="C8" s="12" t="s">
        <v>24</v>
      </c>
      <c r="D8" s="12" t="s">
        <v>21</v>
      </c>
      <c r="E8" s="10">
        <v>2</v>
      </c>
      <c r="F8" s="10">
        <f>1.18</f>
        <v>1.18</v>
      </c>
      <c r="G8" s="10"/>
      <c r="H8" s="10">
        <v>2.6</v>
      </c>
      <c r="I8" s="10">
        <f t="shared" si="0"/>
        <v>6.1360000000000001</v>
      </c>
      <c r="J8" s="10"/>
    </row>
    <row r="9" spans="1:10" ht="16.5" x14ac:dyDescent="0.35">
      <c r="A9" s="10"/>
      <c r="B9" s="11"/>
      <c r="C9" s="12" t="s">
        <v>25</v>
      </c>
      <c r="D9" s="12" t="s">
        <v>21</v>
      </c>
      <c r="E9" s="10">
        <v>1</v>
      </c>
      <c r="F9" s="10">
        <v>7.89</v>
      </c>
      <c r="G9" s="10"/>
      <c r="H9" s="10">
        <v>2.6</v>
      </c>
      <c r="I9" s="10">
        <f t="shared" si="0"/>
        <v>20.513999999999999</v>
      </c>
      <c r="J9" s="10"/>
    </row>
    <row r="10" spans="1:10" ht="16.5" x14ac:dyDescent="0.35">
      <c r="A10" s="10"/>
      <c r="B10" s="11"/>
      <c r="C10" s="12" t="s">
        <v>26</v>
      </c>
      <c r="D10" s="12" t="s">
        <v>21</v>
      </c>
      <c r="E10" s="10">
        <v>2</v>
      </c>
      <c r="F10" s="10">
        <v>7.5</v>
      </c>
      <c r="G10" s="10"/>
      <c r="H10" s="10">
        <v>2.6</v>
      </c>
      <c r="I10" s="10">
        <f t="shared" si="0"/>
        <v>39</v>
      </c>
      <c r="J10" s="10"/>
    </row>
    <row r="11" spans="1:10" ht="16.5" x14ac:dyDescent="0.35">
      <c r="A11" s="10"/>
      <c r="B11" s="11"/>
      <c r="C11" s="12" t="s">
        <v>27</v>
      </c>
      <c r="D11" s="12" t="s">
        <v>21</v>
      </c>
      <c r="E11" s="10">
        <v>2</v>
      </c>
      <c r="F11" s="10">
        <v>8.24</v>
      </c>
      <c r="G11" s="10"/>
      <c r="H11" s="10">
        <v>2.6</v>
      </c>
      <c r="I11" s="10">
        <f t="shared" si="0"/>
        <v>42.848000000000006</v>
      </c>
      <c r="J11" s="10"/>
    </row>
    <row r="12" spans="1:10" ht="16.5" x14ac:dyDescent="0.35">
      <c r="A12" s="10"/>
      <c r="B12" s="11"/>
      <c r="C12" s="12" t="s">
        <v>27</v>
      </c>
      <c r="D12" s="12" t="s">
        <v>21</v>
      </c>
      <c r="E12" s="10">
        <v>2</v>
      </c>
      <c r="F12" s="10">
        <v>3.78</v>
      </c>
      <c r="G12" s="10"/>
      <c r="H12" s="10">
        <v>2.6</v>
      </c>
      <c r="I12" s="10">
        <f t="shared" si="0"/>
        <v>19.655999999999999</v>
      </c>
      <c r="J12" s="10"/>
    </row>
    <row r="13" spans="1:10" ht="16.5" x14ac:dyDescent="0.35">
      <c r="A13" s="10"/>
      <c r="B13" s="11"/>
      <c r="C13" s="12" t="s">
        <v>28</v>
      </c>
      <c r="D13" s="12" t="s">
        <v>21</v>
      </c>
      <c r="E13" s="10">
        <v>1</v>
      </c>
      <c r="F13" s="10">
        <v>26</v>
      </c>
      <c r="G13" s="10"/>
      <c r="H13" s="10">
        <v>0.5</v>
      </c>
      <c r="I13" s="10">
        <f t="shared" si="0"/>
        <v>13</v>
      </c>
      <c r="J13" s="10"/>
    </row>
    <row r="14" spans="1:10" x14ac:dyDescent="0.35">
      <c r="A14" s="66" t="s">
        <v>7</v>
      </c>
      <c r="B14" s="66"/>
      <c r="C14" s="66"/>
      <c r="D14" s="66"/>
      <c r="E14" s="66"/>
      <c r="F14" s="66"/>
      <c r="G14" s="66"/>
      <c r="H14" s="66"/>
      <c r="I14" s="16">
        <f>SUM(I6:I13)</f>
        <v>262.02800000000002</v>
      </c>
      <c r="J14" s="17"/>
    </row>
    <row r="15" spans="1:10" x14ac:dyDescent="0.35">
      <c r="A15" s="15"/>
      <c r="B15" s="15"/>
      <c r="C15" s="15"/>
      <c r="D15" s="15"/>
      <c r="E15" s="15"/>
      <c r="F15" s="15"/>
      <c r="G15" s="15"/>
      <c r="H15" s="15"/>
      <c r="I15" s="16"/>
      <c r="J15" s="17"/>
    </row>
    <row r="16" spans="1:10" x14ac:dyDescent="0.35">
      <c r="A16" s="4">
        <v>2</v>
      </c>
      <c r="B16" s="5" t="s">
        <v>71</v>
      </c>
      <c r="C16" s="6"/>
      <c r="D16" s="6"/>
      <c r="E16" s="7"/>
      <c r="F16" s="6"/>
      <c r="G16" s="6"/>
      <c r="H16" s="6"/>
      <c r="I16" s="8"/>
      <c r="J16" s="9"/>
    </row>
    <row r="17" spans="1:13" ht="16.5" x14ac:dyDescent="0.35">
      <c r="A17" s="10"/>
      <c r="B17" s="11" t="s">
        <v>20</v>
      </c>
      <c r="C17" s="12" t="s">
        <v>22</v>
      </c>
      <c r="D17" s="12" t="s">
        <v>21</v>
      </c>
      <c r="E17" s="10">
        <v>1</v>
      </c>
      <c r="F17" s="10">
        <v>25.89</v>
      </c>
      <c r="G17" s="10"/>
      <c r="H17" s="10">
        <v>2.6</v>
      </c>
      <c r="I17" s="10">
        <f>E17*F17*H17</f>
        <v>67.314000000000007</v>
      </c>
      <c r="J17" s="10"/>
    </row>
    <row r="18" spans="1:13" ht="16.5" x14ac:dyDescent="0.35">
      <c r="A18" s="10"/>
      <c r="B18" s="11"/>
      <c r="C18" s="12" t="s">
        <v>23</v>
      </c>
      <c r="D18" s="12" t="s">
        <v>21</v>
      </c>
      <c r="E18" s="10">
        <v>2</v>
      </c>
      <c r="F18" s="10">
        <f>10.3</f>
        <v>10.3</v>
      </c>
      <c r="G18" s="10"/>
      <c r="H18" s="10">
        <v>2.6</v>
      </c>
      <c r="I18" s="10">
        <f t="shared" ref="I18:I24" si="1">E18*F18*H18</f>
        <v>53.56</v>
      </c>
      <c r="J18" s="10"/>
      <c r="M18">
        <f>0.5+0.15+0.12+1.28</f>
        <v>2.0499999999999998</v>
      </c>
    </row>
    <row r="19" spans="1:13" ht="16.5" x14ac:dyDescent="0.35">
      <c r="A19" s="10"/>
      <c r="B19" s="11"/>
      <c r="C19" s="12" t="s">
        <v>24</v>
      </c>
      <c r="D19" s="12" t="s">
        <v>21</v>
      </c>
      <c r="E19" s="10">
        <v>2</v>
      </c>
      <c r="F19" s="10">
        <f>1.18</f>
        <v>1.18</v>
      </c>
      <c r="G19" s="10"/>
      <c r="H19" s="10">
        <v>2.6</v>
      </c>
      <c r="I19" s="10">
        <f t="shared" si="1"/>
        <v>6.1360000000000001</v>
      </c>
      <c r="J19" s="10"/>
    </row>
    <row r="20" spans="1:13" ht="16.5" x14ac:dyDescent="0.35">
      <c r="A20" s="10"/>
      <c r="B20" s="11"/>
      <c r="C20" s="12" t="s">
        <v>25</v>
      </c>
      <c r="D20" s="12" t="s">
        <v>21</v>
      </c>
      <c r="E20" s="10">
        <v>1</v>
      </c>
      <c r="F20" s="10">
        <v>7.89</v>
      </c>
      <c r="G20" s="10"/>
      <c r="H20" s="10">
        <v>2.6</v>
      </c>
      <c r="I20" s="10">
        <f t="shared" si="1"/>
        <v>20.513999999999999</v>
      </c>
      <c r="J20" s="10"/>
    </row>
    <row r="21" spans="1:13" ht="16.5" x14ac:dyDescent="0.35">
      <c r="A21" s="10"/>
      <c r="B21" s="11"/>
      <c r="C21" s="12" t="s">
        <v>26</v>
      </c>
      <c r="D21" s="12" t="s">
        <v>21</v>
      </c>
      <c r="E21" s="10">
        <v>2</v>
      </c>
      <c r="F21" s="10">
        <v>7.5</v>
      </c>
      <c r="G21" s="10"/>
      <c r="H21" s="10">
        <v>2.6</v>
      </c>
      <c r="I21" s="10">
        <f t="shared" si="1"/>
        <v>39</v>
      </c>
      <c r="J21" s="10"/>
    </row>
    <row r="22" spans="1:13" ht="16.5" x14ac:dyDescent="0.35">
      <c r="A22" s="10"/>
      <c r="B22" s="11"/>
      <c r="C22" s="12" t="s">
        <v>27</v>
      </c>
      <c r="D22" s="12" t="s">
        <v>21</v>
      </c>
      <c r="E22" s="10">
        <v>2</v>
      </c>
      <c r="F22" s="10">
        <v>8.24</v>
      </c>
      <c r="G22" s="10"/>
      <c r="H22" s="10">
        <v>2.6</v>
      </c>
      <c r="I22" s="10">
        <f t="shared" si="1"/>
        <v>42.848000000000006</v>
      </c>
      <c r="J22" s="10"/>
    </row>
    <row r="23" spans="1:13" ht="16.5" x14ac:dyDescent="0.35">
      <c r="A23" s="10"/>
      <c r="B23" s="11"/>
      <c r="C23" s="12" t="s">
        <v>27</v>
      </c>
      <c r="D23" s="12" t="s">
        <v>21</v>
      </c>
      <c r="E23" s="10">
        <v>2</v>
      </c>
      <c r="F23" s="10">
        <v>3.78</v>
      </c>
      <c r="G23" s="10"/>
      <c r="H23" s="10">
        <v>2.6</v>
      </c>
      <c r="I23" s="10">
        <f t="shared" si="1"/>
        <v>19.655999999999999</v>
      </c>
      <c r="J23" s="10"/>
    </row>
    <row r="24" spans="1:13" ht="16.5" x14ac:dyDescent="0.35">
      <c r="A24" s="10"/>
      <c r="B24" s="11"/>
      <c r="C24" s="12" t="s">
        <v>28</v>
      </c>
      <c r="D24" s="12" t="s">
        <v>21</v>
      </c>
      <c r="E24" s="10">
        <v>1</v>
      </c>
      <c r="F24" s="10">
        <v>101</v>
      </c>
      <c r="G24" s="10"/>
      <c r="H24">
        <f>0.5+0.15+0.12+1.28+0.5</f>
        <v>2.5499999999999998</v>
      </c>
      <c r="I24" s="10">
        <f t="shared" si="1"/>
        <v>257.54999999999995</v>
      </c>
      <c r="J24" s="10"/>
    </row>
    <row r="25" spans="1:13" x14ac:dyDescent="0.35">
      <c r="A25" s="66" t="s">
        <v>7</v>
      </c>
      <c r="B25" s="66"/>
      <c r="C25" s="66"/>
      <c r="D25" s="66"/>
      <c r="E25" s="66"/>
      <c r="F25" s="66"/>
      <c r="G25" s="66"/>
      <c r="H25" s="66"/>
      <c r="I25" s="16">
        <f>SUM(I17:I24)</f>
        <v>506.57799999999997</v>
      </c>
      <c r="J25" s="17"/>
    </row>
    <row r="26" spans="1:13" x14ac:dyDescent="0.35">
      <c r="A26" s="4">
        <v>2</v>
      </c>
      <c r="B26" s="5" t="s">
        <v>13</v>
      </c>
      <c r="C26" s="6"/>
      <c r="D26" s="6"/>
      <c r="E26" s="7"/>
      <c r="F26" s="6"/>
      <c r="G26" s="6"/>
      <c r="H26" s="6"/>
      <c r="I26" s="8"/>
      <c r="J26" s="9"/>
    </row>
    <row r="27" spans="1:13" ht="16.5" x14ac:dyDescent="0.35">
      <c r="A27" s="10"/>
      <c r="B27" s="11" t="s">
        <v>32</v>
      </c>
      <c r="C27" s="12" t="s">
        <v>30</v>
      </c>
      <c r="D27" s="12" t="s">
        <v>21</v>
      </c>
      <c r="E27" s="10">
        <v>1</v>
      </c>
      <c r="F27" s="10">
        <f>4.39+3.38+1</f>
        <v>8.77</v>
      </c>
      <c r="G27" s="10">
        <v>1.25</v>
      </c>
      <c r="H27" s="10"/>
      <c r="I27" s="10">
        <f>E27*F27*G27</f>
        <v>10.962499999999999</v>
      </c>
      <c r="J27" s="10"/>
    </row>
    <row r="28" spans="1:13" ht="16.5" x14ac:dyDescent="0.35">
      <c r="A28" s="10"/>
      <c r="B28" s="11"/>
      <c r="C28" s="12" t="s">
        <v>31</v>
      </c>
      <c r="D28" s="12" t="s">
        <v>21</v>
      </c>
      <c r="E28" s="10">
        <v>1</v>
      </c>
      <c r="F28" s="10">
        <v>4.41</v>
      </c>
      <c r="G28" s="10">
        <v>0.5</v>
      </c>
      <c r="H28" s="10"/>
      <c r="I28" s="10">
        <f t="shared" ref="I28:I37" si="2">E28*F28*G28</f>
        <v>2.2050000000000001</v>
      </c>
      <c r="J28" s="10"/>
    </row>
    <row r="29" spans="1:13" ht="16.5" x14ac:dyDescent="0.35">
      <c r="A29" s="10"/>
      <c r="B29" s="11"/>
      <c r="C29" s="12" t="s">
        <v>33</v>
      </c>
      <c r="D29" s="12" t="s">
        <v>21</v>
      </c>
      <c r="E29" s="10">
        <v>1</v>
      </c>
      <c r="F29" s="10">
        <v>3</v>
      </c>
      <c r="G29" s="10">
        <v>0.5</v>
      </c>
      <c r="H29" s="10"/>
      <c r="I29" s="10">
        <f t="shared" si="2"/>
        <v>1.5</v>
      </c>
      <c r="J29" s="10"/>
    </row>
    <row r="30" spans="1:13" ht="16.5" x14ac:dyDescent="0.35">
      <c r="A30" s="10"/>
      <c r="B30" s="11"/>
      <c r="C30" s="12" t="s">
        <v>35</v>
      </c>
      <c r="D30" s="12" t="s">
        <v>21</v>
      </c>
      <c r="E30" s="10">
        <v>1</v>
      </c>
      <c r="F30" s="10">
        <f>3.21*2</f>
        <v>6.42</v>
      </c>
      <c r="G30" s="10">
        <v>2</v>
      </c>
      <c r="H30" s="10"/>
      <c r="I30" s="10">
        <f t="shared" si="2"/>
        <v>12.84</v>
      </c>
      <c r="J30" s="10"/>
    </row>
    <row r="31" spans="1:13" ht="16.5" x14ac:dyDescent="0.35">
      <c r="A31" s="10"/>
      <c r="B31" s="11"/>
      <c r="C31" s="12" t="s">
        <v>34</v>
      </c>
      <c r="D31" s="12" t="s">
        <v>21</v>
      </c>
      <c r="E31" s="10">
        <v>1</v>
      </c>
      <c r="F31" s="10">
        <f>3.2+3.45</f>
        <v>6.65</v>
      </c>
      <c r="G31" s="10">
        <v>2.5</v>
      </c>
      <c r="H31" s="10"/>
      <c r="I31" s="10">
        <f t="shared" si="2"/>
        <v>16.625</v>
      </c>
      <c r="J31" s="10"/>
    </row>
    <row r="32" spans="1:13" ht="16.5" x14ac:dyDescent="0.35">
      <c r="A32" s="10"/>
      <c r="B32" s="11"/>
      <c r="C32" s="12" t="s">
        <v>36</v>
      </c>
      <c r="D32" s="12" t="s">
        <v>21</v>
      </c>
      <c r="E32" s="10">
        <v>1</v>
      </c>
      <c r="F32" s="10">
        <v>3</v>
      </c>
      <c r="G32" s="10">
        <v>0.5</v>
      </c>
      <c r="H32" s="10"/>
      <c r="I32" s="10">
        <f t="shared" si="2"/>
        <v>1.5</v>
      </c>
      <c r="J32" s="10"/>
    </row>
    <row r="33" spans="1:10" ht="16.5" x14ac:dyDescent="0.35">
      <c r="A33" s="10"/>
      <c r="B33" s="11"/>
      <c r="C33" s="12" t="s">
        <v>37</v>
      </c>
      <c r="D33" s="12" t="s">
        <v>21</v>
      </c>
      <c r="E33" s="10">
        <v>1</v>
      </c>
      <c r="F33" s="10">
        <v>0.5</v>
      </c>
      <c r="G33" s="10">
        <v>0.5</v>
      </c>
      <c r="H33" s="10"/>
      <c r="I33" s="10">
        <f t="shared" si="2"/>
        <v>0.25</v>
      </c>
      <c r="J33" s="10"/>
    </row>
    <row r="34" spans="1:10" ht="16.5" x14ac:dyDescent="0.35">
      <c r="A34" s="10"/>
      <c r="B34" s="11"/>
      <c r="C34" s="12" t="s">
        <v>38</v>
      </c>
      <c r="D34" s="12" t="s">
        <v>21</v>
      </c>
      <c r="E34" s="10">
        <v>1</v>
      </c>
      <c r="F34" s="10">
        <v>1</v>
      </c>
      <c r="G34" s="10">
        <v>2.5</v>
      </c>
      <c r="H34" s="10"/>
      <c r="I34" s="10">
        <f t="shared" si="2"/>
        <v>2.5</v>
      </c>
      <c r="J34" s="10"/>
    </row>
    <row r="35" spans="1:10" ht="16.5" x14ac:dyDescent="0.35">
      <c r="A35" s="10"/>
      <c r="B35" s="11"/>
      <c r="C35" s="12" t="s">
        <v>29</v>
      </c>
      <c r="D35" s="12" t="s">
        <v>21</v>
      </c>
      <c r="E35" s="10">
        <v>1</v>
      </c>
      <c r="F35" s="10">
        <v>2</v>
      </c>
      <c r="G35" s="10">
        <v>0.5</v>
      </c>
      <c r="H35" s="10"/>
      <c r="I35" s="10">
        <f t="shared" si="2"/>
        <v>1</v>
      </c>
      <c r="J35" s="10"/>
    </row>
    <row r="36" spans="1:10" ht="16.5" x14ac:dyDescent="0.35">
      <c r="A36" s="10"/>
      <c r="B36" s="11"/>
      <c r="C36" s="12" t="s">
        <v>39</v>
      </c>
      <c r="D36" s="12" t="s">
        <v>21</v>
      </c>
      <c r="E36" s="10">
        <v>1</v>
      </c>
      <c r="F36" s="10">
        <f>2+1.5+2+4</f>
        <v>9.5</v>
      </c>
      <c r="G36" s="10">
        <v>2.5</v>
      </c>
      <c r="H36" s="10"/>
      <c r="I36" s="10">
        <f t="shared" si="2"/>
        <v>23.75</v>
      </c>
      <c r="J36" s="10"/>
    </row>
    <row r="37" spans="1:10" ht="16.5" x14ac:dyDescent="0.35">
      <c r="A37" s="10"/>
      <c r="B37" s="11"/>
      <c r="C37" s="12" t="s">
        <v>40</v>
      </c>
      <c r="D37" s="12" t="s">
        <v>21</v>
      </c>
      <c r="E37" s="10">
        <v>1</v>
      </c>
      <c r="F37" s="10">
        <v>5.16</v>
      </c>
      <c r="G37" s="10">
        <v>1.2</v>
      </c>
      <c r="H37" s="10"/>
      <c r="I37" s="10">
        <f t="shared" si="2"/>
        <v>6.1920000000000002</v>
      </c>
      <c r="J37" s="10"/>
    </row>
    <row r="38" spans="1:10" x14ac:dyDescent="0.35">
      <c r="A38" s="66" t="s">
        <v>7</v>
      </c>
      <c r="B38" s="66"/>
      <c r="C38" s="66"/>
      <c r="D38" s="66"/>
      <c r="E38" s="66"/>
      <c r="F38" s="66"/>
      <c r="G38" s="66"/>
      <c r="H38" s="66"/>
      <c r="I38" s="16">
        <f>SUM(I27:I37)</f>
        <v>79.3245</v>
      </c>
      <c r="J38" s="17"/>
    </row>
    <row r="39" spans="1:10" ht="16.5" x14ac:dyDescent="0.35">
      <c r="A39" s="10"/>
      <c r="B39" s="11" t="s">
        <v>78</v>
      </c>
      <c r="C39" s="12" t="s">
        <v>31</v>
      </c>
      <c r="D39" s="12" t="s">
        <v>21</v>
      </c>
      <c r="E39" s="10">
        <v>1</v>
      </c>
      <c r="F39" s="10">
        <v>2</v>
      </c>
      <c r="G39" s="10">
        <v>1</v>
      </c>
      <c r="H39" s="10"/>
      <c r="I39" s="10">
        <f t="shared" ref="I39:I51" si="3">E39*F39*G39</f>
        <v>2</v>
      </c>
      <c r="J39" s="10"/>
    </row>
    <row r="40" spans="1:10" ht="16.5" x14ac:dyDescent="0.35">
      <c r="A40" s="10"/>
      <c r="B40" s="11"/>
      <c r="C40" s="12" t="s">
        <v>33</v>
      </c>
      <c r="D40" s="12" t="s">
        <v>21</v>
      </c>
      <c r="E40" s="10">
        <v>1</v>
      </c>
      <c r="F40" s="10">
        <v>4.4000000000000004</v>
      </c>
      <c r="G40" s="10">
        <v>3</v>
      </c>
      <c r="H40" s="10"/>
      <c r="I40" s="10">
        <f t="shared" si="3"/>
        <v>13.200000000000001</v>
      </c>
      <c r="J40" s="10"/>
    </row>
    <row r="41" spans="1:10" ht="16.5" x14ac:dyDescent="0.35">
      <c r="A41" s="10"/>
      <c r="B41" s="11"/>
      <c r="C41" s="12" t="s">
        <v>35</v>
      </c>
      <c r="D41" s="12" t="s">
        <v>21</v>
      </c>
      <c r="E41" s="10">
        <v>1</v>
      </c>
      <c r="F41" s="10">
        <v>3</v>
      </c>
      <c r="G41" s="10">
        <v>3</v>
      </c>
      <c r="H41" s="10"/>
      <c r="I41" s="10">
        <f t="shared" si="3"/>
        <v>9</v>
      </c>
      <c r="J41" s="10"/>
    </row>
    <row r="42" spans="1:10" ht="16.5" x14ac:dyDescent="0.35">
      <c r="A42" s="10"/>
      <c r="B42" s="11"/>
      <c r="C42" s="12" t="s">
        <v>34</v>
      </c>
      <c r="D42" s="12" t="s">
        <v>21</v>
      </c>
      <c r="E42" s="10">
        <v>1</v>
      </c>
      <c r="F42" s="10">
        <v>3</v>
      </c>
      <c r="G42" s="10">
        <v>2</v>
      </c>
      <c r="H42" s="10"/>
      <c r="I42" s="10">
        <f t="shared" si="3"/>
        <v>6</v>
      </c>
      <c r="J42" s="10"/>
    </row>
    <row r="43" spans="1:10" ht="16.5" x14ac:dyDescent="0.35">
      <c r="A43" s="10"/>
      <c r="B43" s="11"/>
      <c r="C43" s="12" t="s">
        <v>36</v>
      </c>
      <c r="D43" s="12" t="s">
        <v>21</v>
      </c>
      <c r="E43" s="10">
        <v>1</v>
      </c>
      <c r="F43" s="10">
        <v>1</v>
      </c>
      <c r="G43" s="10">
        <v>1</v>
      </c>
      <c r="H43" s="10"/>
      <c r="I43" s="10">
        <f t="shared" si="3"/>
        <v>1</v>
      </c>
      <c r="J43" s="10"/>
    </row>
    <row r="44" spans="1:10" ht="16.5" x14ac:dyDescent="0.35">
      <c r="A44" s="10"/>
      <c r="B44" s="11"/>
      <c r="C44" s="12" t="s">
        <v>77</v>
      </c>
      <c r="D44" s="12" t="s">
        <v>21</v>
      </c>
      <c r="E44" s="10">
        <v>1</v>
      </c>
      <c r="F44" s="10">
        <v>3</v>
      </c>
      <c r="G44" s="10">
        <v>2</v>
      </c>
      <c r="H44" s="10"/>
      <c r="I44" s="10">
        <f t="shared" si="3"/>
        <v>6</v>
      </c>
      <c r="J44" s="10"/>
    </row>
    <row r="45" spans="1:10" ht="16.5" x14ac:dyDescent="0.35">
      <c r="A45" s="10"/>
      <c r="B45" s="11"/>
      <c r="C45" s="12" t="s">
        <v>76</v>
      </c>
      <c r="D45" s="12" t="s">
        <v>21</v>
      </c>
      <c r="E45" s="10">
        <v>1</v>
      </c>
      <c r="F45" s="10">
        <v>2</v>
      </c>
      <c r="G45" s="10">
        <v>2.5</v>
      </c>
      <c r="H45" s="10"/>
      <c r="I45" s="10">
        <f t="shared" ref="I45" si="4">E45*F45*G45</f>
        <v>5</v>
      </c>
      <c r="J45" s="10"/>
    </row>
    <row r="46" spans="1:10" ht="16.5" x14ac:dyDescent="0.35">
      <c r="A46" s="10"/>
      <c r="B46" s="11"/>
      <c r="C46" s="12" t="s">
        <v>37</v>
      </c>
      <c r="D46" s="12" t="s">
        <v>21</v>
      </c>
      <c r="E46" s="10">
        <v>1</v>
      </c>
      <c r="F46" s="10">
        <v>1.5</v>
      </c>
      <c r="G46" s="10">
        <v>3.5</v>
      </c>
      <c r="H46" s="10"/>
      <c r="I46" s="10">
        <f t="shared" si="3"/>
        <v>5.25</v>
      </c>
      <c r="J46" s="10"/>
    </row>
    <row r="47" spans="1:10" ht="16.5" x14ac:dyDescent="0.35">
      <c r="A47" s="10"/>
      <c r="B47" s="11"/>
      <c r="C47" s="12" t="s">
        <v>38</v>
      </c>
      <c r="D47" s="12" t="s">
        <v>21</v>
      </c>
      <c r="E47" s="10">
        <v>1</v>
      </c>
      <c r="F47" s="10">
        <v>2</v>
      </c>
      <c r="G47" s="10">
        <v>5</v>
      </c>
      <c r="H47" s="10"/>
      <c r="I47" s="10">
        <f t="shared" si="3"/>
        <v>10</v>
      </c>
      <c r="J47" s="10"/>
    </row>
    <row r="48" spans="1:10" ht="16.5" x14ac:dyDescent="0.35">
      <c r="A48" s="10"/>
      <c r="B48" s="11"/>
      <c r="C48" s="12" t="s">
        <v>29</v>
      </c>
      <c r="D48" s="12" t="s">
        <v>21</v>
      </c>
      <c r="E48" s="10">
        <v>1</v>
      </c>
      <c r="F48" s="10">
        <v>4</v>
      </c>
      <c r="G48" s="10">
        <v>2</v>
      </c>
      <c r="H48" s="10"/>
      <c r="I48" s="10">
        <f t="shared" si="3"/>
        <v>8</v>
      </c>
      <c r="J48" s="10"/>
    </row>
    <row r="49" spans="1:10" ht="16.5" x14ac:dyDescent="0.35">
      <c r="A49" s="10"/>
      <c r="B49" s="11"/>
      <c r="C49" s="12" t="s">
        <v>39</v>
      </c>
      <c r="D49" s="12" t="s">
        <v>21</v>
      </c>
      <c r="E49" s="10">
        <v>1</v>
      </c>
      <c r="F49" s="10">
        <v>2</v>
      </c>
      <c r="G49" s="10">
        <v>2.5</v>
      </c>
      <c r="H49" s="10"/>
      <c r="I49" s="10">
        <f t="shared" si="3"/>
        <v>5</v>
      </c>
      <c r="J49" s="10"/>
    </row>
    <row r="50" spans="1:10" ht="16.5" x14ac:dyDescent="0.35">
      <c r="A50" s="10"/>
      <c r="B50" s="11"/>
      <c r="C50" s="12" t="s">
        <v>40</v>
      </c>
      <c r="D50" s="12" t="s">
        <v>21</v>
      </c>
      <c r="E50" s="10">
        <v>1</v>
      </c>
      <c r="F50" s="10">
        <v>1</v>
      </c>
      <c r="G50" s="10">
        <v>1</v>
      </c>
      <c r="H50" s="10"/>
      <c r="I50" s="10">
        <f t="shared" si="3"/>
        <v>1</v>
      </c>
      <c r="J50" s="10"/>
    </row>
    <row r="51" spans="1:10" ht="16.5" x14ac:dyDescent="0.35">
      <c r="A51" s="10"/>
      <c r="B51" s="11"/>
      <c r="C51" s="12" t="s">
        <v>79</v>
      </c>
      <c r="D51" s="12" t="s">
        <v>21</v>
      </c>
      <c r="E51" s="10">
        <v>1</v>
      </c>
      <c r="F51" s="10">
        <v>3</v>
      </c>
      <c r="G51" s="10">
        <v>1.5</v>
      </c>
      <c r="H51" s="10"/>
      <c r="I51" s="10">
        <f t="shared" si="3"/>
        <v>4.5</v>
      </c>
      <c r="J51" s="10"/>
    </row>
    <row r="52" spans="1:10" x14ac:dyDescent="0.35">
      <c r="A52" s="66" t="s">
        <v>7</v>
      </c>
      <c r="B52" s="66"/>
      <c r="C52" s="66"/>
      <c r="D52" s="66"/>
      <c r="E52" s="66"/>
      <c r="F52" s="66"/>
      <c r="G52" s="66"/>
      <c r="H52" s="66"/>
      <c r="I52" s="16">
        <f>SUM(I39:I51)</f>
        <v>75.95</v>
      </c>
      <c r="J52" s="17"/>
    </row>
    <row r="53" spans="1:10" x14ac:dyDescent="0.35">
      <c r="A53" s="4">
        <v>3</v>
      </c>
      <c r="B53" s="5" t="s">
        <v>80</v>
      </c>
      <c r="C53" s="6"/>
      <c r="D53" s="6"/>
      <c r="E53" s="7"/>
      <c r="F53" s="6"/>
      <c r="G53" s="6"/>
      <c r="H53" s="6"/>
      <c r="I53" s="8"/>
      <c r="J53" s="9"/>
    </row>
    <row r="54" spans="1:10" ht="16.5" x14ac:dyDescent="0.35">
      <c r="A54" s="10"/>
      <c r="B54" s="11" t="s">
        <v>81</v>
      </c>
      <c r="C54" s="12" t="s">
        <v>29</v>
      </c>
      <c r="D54" s="12" t="s">
        <v>21</v>
      </c>
      <c r="E54" s="10">
        <v>1</v>
      </c>
      <c r="F54" s="10">
        <f>3.91*2+4.77</f>
        <v>12.59</v>
      </c>
      <c r="G54" s="10">
        <v>2.5</v>
      </c>
      <c r="H54" s="10"/>
      <c r="I54" s="10">
        <f>E54*F54*G54</f>
        <v>31.475000000000001</v>
      </c>
      <c r="J54" s="10"/>
    </row>
    <row r="55" spans="1:10" ht="16.5" x14ac:dyDescent="0.35">
      <c r="A55" s="10"/>
      <c r="B55" s="11"/>
      <c r="C55" s="12" t="s">
        <v>39</v>
      </c>
      <c r="D55" s="12" t="s">
        <v>21</v>
      </c>
      <c r="E55" s="10">
        <v>1</v>
      </c>
      <c r="F55" s="10">
        <f>4.05*2+7.08*2</f>
        <v>22.259999999999998</v>
      </c>
      <c r="G55" s="10">
        <v>2.5</v>
      </c>
      <c r="H55" s="10"/>
      <c r="I55" s="10">
        <f t="shared" ref="I55:I63" si="5">E55*F55*G55</f>
        <v>55.649999999999991</v>
      </c>
      <c r="J55" s="10"/>
    </row>
    <row r="56" spans="1:10" ht="16.5" x14ac:dyDescent="0.35">
      <c r="A56" s="10"/>
      <c r="B56" s="11"/>
      <c r="C56" s="12" t="s">
        <v>38</v>
      </c>
      <c r="D56" s="12" t="s">
        <v>21</v>
      </c>
      <c r="E56" s="10">
        <v>1</v>
      </c>
      <c r="F56" s="10">
        <f>9.53*2+1.89</f>
        <v>20.95</v>
      </c>
      <c r="G56" s="10">
        <v>2.5</v>
      </c>
      <c r="H56" s="10"/>
      <c r="I56" s="10">
        <f t="shared" si="5"/>
        <v>52.375</v>
      </c>
      <c r="J56" s="10"/>
    </row>
    <row r="57" spans="1:10" ht="16.5" x14ac:dyDescent="0.35">
      <c r="A57" s="10"/>
      <c r="B57" s="11"/>
      <c r="C57" s="12" t="s">
        <v>37</v>
      </c>
      <c r="D57" s="12" t="s">
        <v>21</v>
      </c>
      <c r="E57" s="10">
        <v>1</v>
      </c>
      <c r="F57" s="10">
        <f>3.45*2+3.37*2</f>
        <v>13.64</v>
      </c>
      <c r="G57" s="10">
        <v>2.5</v>
      </c>
      <c r="H57" s="10"/>
      <c r="I57" s="10">
        <f t="shared" si="5"/>
        <v>34.1</v>
      </c>
      <c r="J57" s="10"/>
    </row>
    <row r="58" spans="1:10" ht="16.5" x14ac:dyDescent="0.35">
      <c r="A58" s="10"/>
      <c r="B58" s="11"/>
      <c r="C58" s="12" t="s">
        <v>34</v>
      </c>
      <c r="D58" s="12" t="s">
        <v>21</v>
      </c>
      <c r="E58" s="10">
        <v>1</v>
      </c>
      <c r="F58" s="10">
        <f>3.5*2+4*2</f>
        <v>15</v>
      </c>
      <c r="G58" s="10">
        <v>2.5</v>
      </c>
      <c r="H58" s="10"/>
      <c r="I58" s="10">
        <f t="shared" si="5"/>
        <v>37.5</v>
      </c>
      <c r="J58" s="10"/>
    </row>
    <row r="59" spans="1:10" ht="16.5" x14ac:dyDescent="0.35">
      <c r="A59" s="10"/>
      <c r="B59" s="11"/>
      <c r="C59" s="12" t="s">
        <v>36</v>
      </c>
      <c r="D59" s="12" t="s">
        <v>21</v>
      </c>
      <c r="E59" s="10">
        <v>1</v>
      </c>
      <c r="F59" s="10">
        <f>5.45*2+6.66*2</f>
        <v>24.22</v>
      </c>
      <c r="G59" s="10">
        <v>2.5</v>
      </c>
      <c r="H59" s="10"/>
      <c r="I59" s="10">
        <f t="shared" si="5"/>
        <v>60.55</v>
      </c>
      <c r="J59" s="10"/>
    </row>
    <row r="60" spans="1:10" ht="16.5" x14ac:dyDescent="0.35">
      <c r="A60" s="10"/>
      <c r="B60" s="11"/>
      <c r="C60" s="12" t="s">
        <v>35</v>
      </c>
      <c r="D60" s="12" t="s">
        <v>21</v>
      </c>
      <c r="E60" s="10">
        <v>1</v>
      </c>
      <c r="F60" s="10">
        <f>3.5*2+3.21*2</f>
        <v>13.42</v>
      </c>
      <c r="G60" s="10">
        <v>2.5</v>
      </c>
      <c r="H60" s="10"/>
      <c r="I60" s="10">
        <f t="shared" si="5"/>
        <v>33.549999999999997</v>
      </c>
      <c r="J60" s="10"/>
    </row>
    <row r="61" spans="1:10" ht="16.5" x14ac:dyDescent="0.35">
      <c r="A61" s="10"/>
      <c r="B61" s="11"/>
      <c r="C61" s="12" t="s">
        <v>33</v>
      </c>
      <c r="D61" s="12" t="s">
        <v>21</v>
      </c>
      <c r="E61" s="10">
        <v>1</v>
      </c>
      <c r="F61" s="10">
        <f>4.5*2+3*2</f>
        <v>15</v>
      </c>
      <c r="G61" s="10">
        <v>2.5</v>
      </c>
      <c r="H61" s="10"/>
      <c r="I61" s="10">
        <f t="shared" si="5"/>
        <v>37.5</v>
      </c>
      <c r="J61" s="10"/>
    </row>
    <row r="62" spans="1:10" ht="16.5" x14ac:dyDescent="0.35">
      <c r="A62" s="10"/>
      <c r="B62" s="11"/>
      <c r="C62" s="12" t="s">
        <v>31</v>
      </c>
      <c r="D62" s="12" t="s">
        <v>21</v>
      </c>
      <c r="E62" s="10">
        <v>1</v>
      </c>
      <c r="F62" s="10">
        <f>4.5*2+4.1*2</f>
        <v>17.2</v>
      </c>
      <c r="G62" s="10">
        <v>2.5</v>
      </c>
      <c r="H62" s="10"/>
      <c r="I62" s="10">
        <f t="shared" si="5"/>
        <v>43</v>
      </c>
      <c r="J62" s="10"/>
    </row>
    <row r="63" spans="1:10" ht="16.5" x14ac:dyDescent="0.35">
      <c r="A63" s="10"/>
      <c r="B63" s="11"/>
      <c r="C63" s="12" t="s">
        <v>30</v>
      </c>
      <c r="D63" s="12" t="s">
        <v>21</v>
      </c>
      <c r="E63" s="10">
        <v>1</v>
      </c>
      <c r="F63" s="10">
        <f>4.5*2+3.5*2</f>
        <v>16</v>
      </c>
      <c r="G63" s="10">
        <v>2.5</v>
      </c>
      <c r="H63" s="10"/>
      <c r="I63" s="10">
        <f t="shared" si="5"/>
        <v>40</v>
      </c>
      <c r="J63" s="10"/>
    </row>
    <row r="64" spans="1:10" x14ac:dyDescent="0.35">
      <c r="A64" s="66" t="s">
        <v>7</v>
      </c>
      <c r="B64" s="66"/>
      <c r="C64" s="66"/>
      <c r="D64" s="66"/>
      <c r="E64" s="66"/>
      <c r="F64" s="66"/>
      <c r="G64" s="66"/>
      <c r="H64" s="66"/>
      <c r="I64" s="16">
        <f>SUM(I54:I63)</f>
        <v>425.7</v>
      </c>
      <c r="J64" s="17"/>
    </row>
    <row r="65" spans="1:10" ht="16.5" x14ac:dyDescent="0.35">
      <c r="A65" s="10"/>
      <c r="B65" s="11" t="s">
        <v>82</v>
      </c>
      <c r="C65" s="12" t="s">
        <v>29</v>
      </c>
      <c r="D65" s="12" t="s">
        <v>21</v>
      </c>
      <c r="E65" s="10">
        <v>1</v>
      </c>
      <c r="F65" s="10">
        <v>3.77</v>
      </c>
      <c r="G65" s="10">
        <v>4.91</v>
      </c>
      <c r="H65" s="10"/>
      <c r="I65" s="10">
        <f t="shared" ref="I65:I79" si="6">E65*F65*G65</f>
        <v>18.5107</v>
      </c>
      <c r="J65" s="10"/>
    </row>
    <row r="66" spans="1:10" ht="16.5" x14ac:dyDescent="0.35">
      <c r="A66" s="10"/>
      <c r="B66" s="11"/>
      <c r="C66" s="12" t="s">
        <v>39</v>
      </c>
      <c r="D66" s="12" t="s">
        <v>21</v>
      </c>
      <c r="E66" s="10">
        <v>1</v>
      </c>
      <c r="F66" s="10">
        <v>4.05</v>
      </c>
      <c r="G66" s="10">
        <v>7.08</v>
      </c>
      <c r="H66" s="10"/>
      <c r="I66" s="10">
        <f t="shared" si="6"/>
        <v>28.673999999999999</v>
      </c>
      <c r="J66" s="10"/>
    </row>
    <row r="67" spans="1:10" ht="16.5" x14ac:dyDescent="0.35">
      <c r="A67" s="10"/>
      <c r="B67" s="11"/>
      <c r="C67" s="12" t="s">
        <v>79</v>
      </c>
      <c r="D67" s="12" t="s">
        <v>21</v>
      </c>
      <c r="E67" s="10">
        <v>1</v>
      </c>
      <c r="F67" s="10">
        <v>3</v>
      </c>
      <c r="G67" s="10">
        <v>1.5</v>
      </c>
      <c r="H67" s="10"/>
      <c r="I67" s="10">
        <f t="shared" si="6"/>
        <v>4.5</v>
      </c>
      <c r="J67" s="10"/>
    </row>
    <row r="68" spans="1:10" ht="16.5" x14ac:dyDescent="0.35">
      <c r="A68" s="10"/>
      <c r="B68" s="11"/>
      <c r="C68" s="12" t="s">
        <v>40</v>
      </c>
      <c r="D68" s="12" t="s">
        <v>21</v>
      </c>
      <c r="E68" s="10">
        <v>1</v>
      </c>
      <c r="F68" s="10">
        <v>5.16</v>
      </c>
      <c r="G68" s="10">
        <v>3</v>
      </c>
      <c r="H68" s="10"/>
      <c r="I68" s="10">
        <f t="shared" si="6"/>
        <v>15.48</v>
      </c>
      <c r="J68" s="10"/>
    </row>
    <row r="69" spans="1:10" ht="16.5" x14ac:dyDescent="0.35">
      <c r="A69" s="10"/>
      <c r="B69" s="11"/>
      <c r="C69" s="12" t="s">
        <v>38</v>
      </c>
      <c r="D69" s="12" t="s">
        <v>21</v>
      </c>
      <c r="E69" s="10">
        <v>1</v>
      </c>
      <c r="F69" s="10">
        <v>9.5299999999999994</v>
      </c>
      <c r="G69" s="10">
        <v>1.9</v>
      </c>
      <c r="H69" s="10"/>
      <c r="I69" s="10">
        <f t="shared" si="6"/>
        <v>18.106999999999999</v>
      </c>
      <c r="J69" s="10"/>
    </row>
    <row r="70" spans="1:10" ht="16.5" x14ac:dyDescent="0.35">
      <c r="A70" s="10"/>
      <c r="B70" s="11"/>
      <c r="C70" s="12" t="s">
        <v>83</v>
      </c>
      <c r="D70" s="12" t="s">
        <v>21</v>
      </c>
      <c r="E70" s="10">
        <v>1</v>
      </c>
      <c r="F70" s="10">
        <v>3.45</v>
      </c>
      <c r="G70" s="10">
        <v>3.37</v>
      </c>
      <c r="H70" s="10"/>
      <c r="I70" s="10">
        <f t="shared" si="6"/>
        <v>11.626500000000002</v>
      </c>
      <c r="J70" s="10"/>
    </row>
    <row r="71" spans="1:10" ht="16.5" x14ac:dyDescent="0.35">
      <c r="A71" s="10"/>
      <c r="B71" s="11"/>
      <c r="C71" s="12" t="s">
        <v>76</v>
      </c>
      <c r="D71" s="12" t="s">
        <v>21</v>
      </c>
      <c r="E71" s="10">
        <v>1</v>
      </c>
      <c r="F71" s="10">
        <v>2.39</v>
      </c>
      <c r="G71" s="10">
        <v>2</v>
      </c>
      <c r="H71" s="10"/>
      <c r="I71" s="10">
        <f t="shared" si="6"/>
        <v>4.78</v>
      </c>
      <c r="J71" s="10"/>
    </row>
    <row r="72" spans="1:10" ht="16.5" x14ac:dyDescent="0.35">
      <c r="A72" s="10"/>
      <c r="B72" s="11"/>
      <c r="C72" s="12" t="s">
        <v>34</v>
      </c>
      <c r="D72" s="12" t="s">
        <v>21</v>
      </c>
      <c r="E72" s="10">
        <v>1</v>
      </c>
      <c r="F72" s="10">
        <v>4.38</v>
      </c>
      <c r="G72" s="10">
        <v>4</v>
      </c>
      <c r="H72" s="10"/>
      <c r="I72" s="10">
        <f t="shared" si="6"/>
        <v>17.52</v>
      </c>
      <c r="J72" s="10"/>
    </row>
    <row r="73" spans="1:10" ht="16.5" x14ac:dyDescent="0.35">
      <c r="A73" s="10"/>
      <c r="B73" s="11"/>
      <c r="C73" s="12" t="s">
        <v>36</v>
      </c>
      <c r="D73" s="12" t="s">
        <v>21</v>
      </c>
      <c r="E73" s="10">
        <v>1</v>
      </c>
      <c r="F73" s="10">
        <v>5.45</v>
      </c>
      <c r="G73" s="10">
        <v>6.66</v>
      </c>
      <c r="H73" s="10"/>
      <c r="I73" s="10">
        <f t="shared" si="6"/>
        <v>36.297000000000004</v>
      </c>
      <c r="J73" s="10"/>
    </row>
    <row r="74" spans="1:10" ht="16.5" x14ac:dyDescent="0.35">
      <c r="A74" s="10"/>
      <c r="B74" s="11"/>
      <c r="C74" s="12" t="s">
        <v>77</v>
      </c>
      <c r="D74" s="12" t="s">
        <v>21</v>
      </c>
      <c r="E74" s="10">
        <v>1</v>
      </c>
      <c r="F74" s="10">
        <v>3</v>
      </c>
      <c r="G74" s="10">
        <v>2</v>
      </c>
      <c r="H74" s="10"/>
      <c r="I74" s="10">
        <f t="shared" si="6"/>
        <v>6</v>
      </c>
      <c r="J74" s="10"/>
    </row>
    <row r="75" spans="1:10" ht="16.5" x14ac:dyDescent="0.35">
      <c r="A75" s="10"/>
      <c r="B75" s="11"/>
      <c r="C75" s="12" t="s">
        <v>35</v>
      </c>
      <c r="D75" s="12" t="s">
        <v>21</v>
      </c>
      <c r="E75" s="10">
        <v>1</v>
      </c>
      <c r="F75" s="10">
        <v>3.21</v>
      </c>
      <c r="G75" s="10">
        <v>3.45</v>
      </c>
      <c r="H75" s="10"/>
      <c r="I75" s="10">
        <f t="shared" si="6"/>
        <v>11.0745</v>
      </c>
      <c r="J75" s="10"/>
    </row>
    <row r="76" spans="1:10" ht="16.5" x14ac:dyDescent="0.35">
      <c r="A76" s="10"/>
      <c r="B76" s="11"/>
      <c r="C76" s="12" t="s">
        <v>33</v>
      </c>
      <c r="D76" s="12" t="s">
        <v>21</v>
      </c>
      <c r="E76" s="10">
        <v>1</v>
      </c>
      <c r="F76" s="10">
        <v>4.5</v>
      </c>
      <c r="G76" s="10">
        <v>3</v>
      </c>
      <c r="H76" s="10"/>
      <c r="I76" s="10">
        <f t="shared" si="6"/>
        <v>13.5</v>
      </c>
      <c r="J76" s="10"/>
    </row>
    <row r="77" spans="1:10" ht="16.5" x14ac:dyDescent="0.35">
      <c r="A77" s="10"/>
      <c r="B77" s="11"/>
      <c r="C77" s="12" t="s">
        <v>31</v>
      </c>
      <c r="D77" s="12" t="s">
        <v>21</v>
      </c>
      <c r="E77" s="10">
        <v>1</v>
      </c>
      <c r="F77" s="10">
        <v>4.5</v>
      </c>
      <c r="G77" s="10">
        <v>4.1100000000000003</v>
      </c>
      <c r="H77" s="10"/>
      <c r="I77" s="10">
        <f t="shared" ref="I77:I78" si="7">E77*F77*G77</f>
        <v>18.495000000000001</v>
      </c>
      <c r="J77" s="10"/>
    </row>
    <row r="78" spans="1:10" ht="16.5" x14ac:dyDescent="0.35">
      <c r="A78" s="10"/>
      <c r="B78" s="11"/>
      <c r="C78" s="12" t="s">
        <v>33</v>
      </c>
      <c r="D78" s="12" t="s">
        <v>21</v>
      </c>
      <c r="E78" s="10">
        <v>1</v>
      </c>
      <c r="F78" s="10">
        <v>4.5</v>
      </c>
      <c r="G78" s="10">
        <v>3.4</v>
      </c>
      <c r="H78" s="10"/>
      <c r="I78" s="10">
        <f t="shared" si="7"/>
        <v>15.299999999999999</v>
      </c>
      <c r="J78" s="10"/>
    </row>
    <row r="79" spans="1:10" ht="16.5" x14ac:dyDescent="0.35">
      <c r="A79" s="10"/>
      <c r="B79" s="11"/>
      <c r="C79" s="12" t="s">
        <v>31</v>
      </c>
      <c r="D79" s="12" t="s">
        <v>21</v>
      </c>
      <c r="E79" s="10">
        <v>1</v>
      </c>
      <c r="F79" s="10">
        <v>2</v>
      </c>
      <c r="G79" s="10">
        <v>1.7</v>
      </c>
      <c r="H79" s="10"/>
      <c r="I79" s="10">
        <f t="shared" si="6"/>
        <v>3.4</v>
      </c>
      <c r="J79" s="10"/>
    </row>
    <row r="80" spans="1:10" x14ac:dyDescent="0.35">
      <c r="A80" s="66" t="s">
        <v>7</v>
      </c>
      <c r="B80" s="66"/>
      <c r="C80" s="66"/>
      <c r="D80" s="66"/>
      <c r="E80" s="66"/>
      <c r="F80" s="66"/>
      <c r="G80" s="66"/>
      <c r="H80" s="66"/>
      <c r="I80" s="16">
        <f>SUM(I65:I79)</f>
        <v>223.26470000000003</v>
      </c>
      <c r="J80" s="17"/>
    </row>
    <row r="81" spans="1:10" x14ac:dyDescent="0.35">
      <c r="A81" s="4">
        <v>3</v>
      </c>
      <c r="B81" s="5" t="s">
        <v>41</v>
      </c>
      <c r="C81" s="6"/>
      <c r="D81" s="6"/>
      <c r="E81" s="7"/>
      <c r="F81" s="6"/>
      <c r="G81" s="6"/>
      <c r="H81" s="6"/>
      <c r="I81" s="8"/>
      <c r="J81" s="9"/>
    </row>
    <row r="82" spans="1:10" x14ac:dyDescent="0.35">
      <c r="A82" s="10"/>
      <c r="B82" s="11"/>
      <c r="C82" s="12" t="s">
        <v>14</v>
      </c>
      <c r="D82" s="12" t="s">
        <v>0</v>
      </c>
      <c r="E82" s="10">
        <v>25</v>
      </c>
      <c r="F82" s="13"/>
      <c r="G82" s="14"/>
      <c r="H82" s="10"/>
      <c r="I82" s="10">
        <f>E82</f>
        <v>25</v>
      </c>
      <c r="J82" s="10"/>
    </row>
    <row r="83" spans="1:10" x14ac:dyDescent="0.35">
      <c r="A83" s="66" t="s">
        <v>7</v>
      </c>
      <c r="B83" s="66"/>
      <c r="C83" s="66"/>
      <c r="D83" s="66"/>
      <c r="E83" s="66"/>
      <c r="F83" s="66"/>
      <c r="G83" s="66"/>
      <c r="H83" s="66"/>
      <c r="I83" s="16">
        <f>SUM(I82)</f>
        <v>25</v>
      </c>
      <c r="J83" s="17"/>
    </row>
    <row r="84" spans="1:10" x14ac:dyDescent="0.35">
      <c r="A84" s="4">
        <v>4</v>
      </c>
      <c r="B84" s="5" t="s">
        <v>42</v>
      </c>
      <c r="C84" s="6"/>
      <c r="D84" s="6"/>
      <c r="E84" s="7"/>
      <c r="F84" s="6"/>
      <c r="G84" s="6"/>
      <c r="H84" s="6"/>
      <c r="I84" s="8"/>
      <c r="J84" s="9"/>
    </row>
    <row r="85" spans="1:10" ht="16.5" x14ac:dyDescent="0.35">
      <c r="A85" s="10"/>
      <c r="B85" s="11" t="s">
        <v>15</v>
      </c>
      <c r="C85" s="12" t="s">
        <v>43</v>
      </c>
      <c r="D85" s="12" t="s">
        <v>21</v>
      </c>
      <c r="E85" s="10">
        <v>8</v>
      </c>
      <c r="F85" s="10">
        <v>1</v>
      </c>
      <c r="G85" s="10">
        <v>2.5</v>
      </c>
      <c r="H85" s="10"/>
      <c r="I85" s="10">
        <f>E85*F85*G85</f>
        <v>20</v>
      </c>
      <c r="J85" s="10"/>
    </row>
    <row r="86" spans="1:10" ht="16.5" x14ac:dyDescent="0.35">
      <c r="A86" s="10"/>
      <c r="B86" s="11"/>
      <c r="C86" s="12" t="s">
        <v>44</v>
      </c>
      <c r="D86" s="12" t="s">
        <v>21</v>
      </c>
      <c r="E86" s="10">
        <v>4</v>
      </c>
      <c r="F86" s="10">
        <v>0.8</v>
      </c>
      <c r="G86" s="10">
        <v>2.5</v>
      </c>
      <c r="H86" s="10"/>
      <c r="I86" s="10">
        <f t="shared" ref="I86:I88" si="8">E86*F86*G86</f>
        <v>8</v>
      </c>
      <c r="J86" s="10"/>
    </row>
    <row r="87" spans="1:10" ht="16.5" x14ac:dyDescent="0.35">
      <c r="A87" s="10"/>
      <c r="B87" s="11"/>
      <c r="C87" s="12" t="s">
        <v>45</v>
      </c>
      <c r="D87" s="12" t="s">
        <v>21</v>
      </c>
      <c r="E87" s="10">
        <v>1</v>
      </c>
      <c r="F87" s="10">
        <v>1.97</v>
      </c>
      <c r="G87" s="10">
        <v>2.5</v>
      </c>
      <c r="H87" s="10"/>
      <c r="I87" s="10">
        <f t="shared" si="8"/>
        <v>4.9249999999999998</v>
      </c>
      <c r="J87" s="10"/>
    </row>
    <row r="88" spans="1:10" ht="16.5" x14ac:dyDescent="0.35">
      <c r="A88" s="10"/>
      <c r="B88" s="11"/>
      <c r="C88" s="12" t="s">
        <v>46</v>
      </c>
      <c r="D88" s="12" t="s">
        <v>21</v>
      </c>
      <c r="E88" s="10">
        <v>2</v>
      </c>
      <c r="F88" s="10">
        <v>3.77</v>
      </c>
      <c r="G88" s="10">
        <v>2.5</v>
      </c>
      <c r="H88" s="10"/>
      <c r="I88" s="10">
        <f t="shared" si="8"/>
        <v>18.850000000000001</v>
      </c>
      <c r="J88" s="10"/>
    </row>
    <row r="89" spans="1:10" x14ac:dyDescent="0.35">
      <c r="A89" s="66" t="s">
        <v>7</v>
      </c>
      <c r="B89" s="66"/>
      <c r="C89" s="66"/>
      <c r="D89" s="66"/>
      <c r="E89" s="66"/>
      <c r="F89" s="66"/>
      <c r="G89" s="66"/>
      <c r="H89" s="66"/>
      <c r="I89" s="16">
        <f>SUM(I85:I88)</f>
        <v>51.774999999999999</v>
      </c>
      <c r="J89" s="17"/>
    </row>
    <row r="90" spans="1:10" x14ac:dyDescent="0.35">
      <c r="A90" s="4">
        <v>5</v>
      </c>
      <c r="B90" s="5" t="s">
        <v>47</v>
      </c>
      <c r="C90" s="6"/>
      <c r="D90" s="6"/>
      <c r="E90" s="7"/>
      <c r="F90" s="6"/>
      <c r="G90" s="6"/>
      <c r="H90" s="6"/>
      <c r="I90" s="8"/>
      <c r="J90" s="9"/>
    </row>
    <row r="91" spans="1:10" ht="16.5" x14ac:dyDescent="0.35">
      <c r="A91" s="10"/>
      <c r="B91" s="11" t="s">
        <v>16</v>
      </c>
      <c r="C91" s="12" t="s">
        <v>29</v>
      </c>
      <c r="D91" s="12" t="s">
        <v>21</v>
      </c>
      <c r="E91" s="10">
        <v>1</v>
      </c>
      <c r="F91" s="10">
        <v>3.77</v>
      </c>
      <c r="G91" s="10">
        <v>4.91</v>
      </c>
      <c r="H91" s="10"/>
      <c r="I91" s="10">
        <f>E91*F91*G91</f>
        <v>18.5107</v>
      </c>
      <c r="J91" s="10"/>
    </row>
    <row r="92" spans="1:10" ht="16.5" x14ac:dyDescent="0.35">
      <c r="A92" s="10"/>
      <c r="B92" s="11"/>
      <c r="C92" s="12" t="s">
        <v>39</v>
      </c>
      <c r="D92" s="12" t="s">
        <v>21</v>
      </c>
      <c r="E92" s="10">
        <v>1</v>
      </c>
      <c r="F92" s="10">
        <v>4.05</v>
      </c>
      <c r="G92" s="10">
        <v>7.08</v>
      </c>
      <c r="H92" s="10"/>
      <c r="I92" s="10">
        <f t="shared" ref="I92:I101" si="9">E92*F92*G92</f>
        <v>28.673999999999999</v>
      </c>
      <c r="J92" s="10"/>
    </row>
    <row r="93" spans="1:10" ht="16.5" x14ac:dyDescent="0.35">
      <c r="A93" s="10"/>
      <c r="B93" s="11"/>
      <c r="C93" s="12" t="s">
        <v>40</v>
      </c>
      <c r="D93" s="12" t="s">
        <v>21</v>
      </c>
      <c r="E93" s="10">
        <v>1</v>
      </c>
      <c r="F93" s="10">
        <v>2.95</v>
      </c>
      <c r="G93" s="10">
        <v>5.16</v>
      </c>
      <c r="H93" s="10"/>
      <c r="I93" s="10">
        <f t="shared" si="9"/>
        <v>15.222000000000001</v>
      </c>
      <c r="J93" s="10"/>
    </row>
    <row r="94" spans="1:10" ht="16.5" x14ac:dyDescent="0.35">
      <c r="A94" s="10"/>
      <c r="B94" s="11"/>
      <c r="C94" s="12" t="s">
        <v>38</v>
      </c>
      <c r="D94" s="12" t="s">
        <v>21</v>
      </c>
      <c r="E94" s="10">
        <v>1</v>
      </c>
      <c r="F94" s="10">
        <v>1.9</v>
      </c>
      <c r="G94" s="10">
        <v>9.5299999999999994</v>
      </c>
      <c r="H94" s="10"/>
      <c r="I94" s="10">
        <f t="shared" si="9"/>
        <v>18.106999999999999</v>
      </c>
      <c r="J94" s="10"/>
    </row>
    <row r="95" spans="1:10" ht="16.5" x14ac:dyDescent="0.35">
      <c r="A95" s="10"/>
      <c r="B95" s="11"/>
      <c r="C95" s="12" t="s">
        <v>37</v>
      </c>
      <c r="D95" s="12" t="s">
        <v>21</v>
      </c>
      <c r="E95" s="10">
        <v>1</v>
      </c>
      <c r="F95" s="10">
        <v>3.37</v>
      </c>
      <c r="G95" s="10">
        <v>3.45</v>
      </c>
      <c r="H95" s="10"/>
      <c r="I95" s="10">
        <f t="shared" si="9"/>
        <v>11.626500000000002</v>
      </c>
      <c r="J95" s="10"/>
    </row>
    <row r="96" spans="1:10" ht="16.5" x14ac:dyDescent="0.35">
      <c r="A96" s="10"/>
      <c r="B96" s="11"/>
      <c r="C96" s="12" t="s">
        <v>34</v>
      </c>
      <c r="D96" s="12" t="s">
        <v>21</v>
      </c>
      <c r="E96" s="10">
        <v>1</v>
      </c>
      <c r="F96" s="10">
        <v>4.38</v>
      </c>
      <c r="G96" s="10">
        <v>3.96</v>
      </c>
      <c r="H96" s="10"/>
      <c r="I96" s="10">
        <f t="shared" si="9"/>
        <v>17.344799999999999</v>
      </c>
      <c r="J96" s="10"/>
    </row>
    <row r="97" spans="1:10" ht="16.5" x14ac:dyDescent="0.35">
      <c r="A97" s="10"/>
      <c r="B97" s="11"/>
      <c r="C97" s="12" t="s">
        <v>36</v>
      </c>
      <c r="D97" s="12" t="s">
        <v>21</v>
      </c>
      <c r="E97" s="10">
        <v>1</v>
      </c>
      <c r="F97" s="10">
        <v>6.66</v>
      </c>
      <c r="G97" s="10">
        <v>5.45</v>
      </c>
      <c r="H97" s="10"/>
      <c r="I97" s="10">
        <f t="shared" si="9"/>
        <v>36.297000000000004</v>
      </c>
      <c r="J97" s="10"/>
    </row>
    <row r="98" spans="1:10" ht="16.5" x14ac:dyDescent="0.35">
      <c r="A98" s="10"/>
      <c r="B98" s="11"/>
      <c r="C98" s="12" t="s">
        <v>35</v>
      </c>
      <c r="D98" s="12" t="s">
        <v>21</v>
      </c>
      <c r="E98" s="10">
        <v>1</v>
      </c>
      <c r="F98" s="10">
        <v>3.21</v>
      </c>
      <c r="G98" s="10">
        <v>3.45</v>
      </c>
      <c r="H98" s="10"/>
      <c r="I98" s="10">
        <f t="shared" si="9"/>
        <v>11.0745</v>
      </c>
      <c r="J98" s="10"/>
    </row>
    <row r="99" spans="1:10" ht="16.5" x14ac:dyDescent="0.35">
      <c r="A99" s="10"/>
      <c r="B99" s="11"/>
      <c r="C99" s="12" t="s">
        <v>33</v>
      </c>
      <c r="D99" s="12" t="s">
        <v>21</v>
      </c>
      <c r="E99" s="10">
        <v>1</v>
      </c>
      <c r="F99" s="10">
        <v>4.4000000000000004</v>
      </c>
      <c r="G99" s="10">
        <v>3</v>
      </c>
      <c r="H99" s="10"/>
      <c r="I99" s="10">
        <f t="shared" si="9"/>
        <v>13.200000000000001</v>
      </c>
      <c r="J99" s="10"/>
    </row>
    <row r="100" spans="1:10" ht="16.5" x14ac:dyDescent="0.35">
      <c r="A100" s="10"/>
      <c r="B100" s="11"/>
      <c r="C100" s="12" t="s">
        <v>31</v>
      </c>
      <c r="D100" s="12" t="s">
        <v>21</v>
      </c>
      <c r="E100" s="10">
        <v>1</v>
      </c>
      <c r="F100" s="10">
        <v>4.4000000000000004</v>
      </c>
      <c r="G100" s="10">
        <v>4.1100000000000003</v>
      </c>
      <c r="H100" s="10"/>
      <c r="I100" s="10">
        <f t="shared" si="9"/>
        <v>18.084000000000003</v>
      </c>
      <c r="J100" s="10"/>
    </row>
    <row r="101" spans="1:10" ht="16.5" x14ac:dyDescent="0.35">
      <c r="A101" s="10"/>
      <c r="B101" s="11"/>
      <c r="C101" s="12" t="s">
        <v>30</v>
      </c>
      <c r="D101" s="12" t="s">
        <v>21</v>
      </c>
      <c r="E101" s="10">
        <v>1</v>
      </c>
      <c r="F101" s="10">
        <v>4.4000000000000004</v>
      </c>
      <c r="G101" s="10">
        <v>3.4</v>
      </c>
      <c r="H101" s="10"/>
      <c r="I101" s="10">
        <f t="shared" si="9"/>
        <v>14.96</v>
      </c>
      <c r="J101" s="10"/>
    </row>
    <row r="102" spans="1:10" x14ac:dyDescent="0.35">
      <c r="A102" s="66" t="s">
        <v>7</v>
      </c>
      <c r="B102" s="66"/>
      <c r="C102" s="66"/>
      <c r="D102" s="66"/>
      <c r="E102" s="66"/>
      <c r="F102" s="66"/>
      <c r="G102" s="66"/>
      <c r="H102" s="66"/>
      <c r="I102" s="16">
        <f>SUM(I91:I101)</f>
        <v>203.10050000000001</v>
      </c>
      <c r="J102" s="17"/>
    </row>
    <row r="103" spans="1:10" x14ac:dyDescent="0.35">
      <c r="A103" s="4">
        <v>6</v>
      </c>
      <c r="B103" s="5" t="s">
        <v>17</v>
      </c>
      <c r="C103" s="6"/>
      <c r="D103" s="6"/>
      <c r="E103" s="7"/>
      <c r="F103" s="6"/>
      <c r="G103" s="6"/>
      <c r="H103" s="6"/>
      <c r="I103" s="8"/>
      <c r="J103" s="9"/>
    </row>
    <row r="104" spans="1:10" ht="16.5" x14ac:dyDescent="0.35">
      <c r="A104" s="10"/>
      <c r="B104" s="11" t="s">
        <v>48</v>
      </c>
      <c r="C104" s="12" t="s">
        <v>48</v>
      </c>
      <c r="D104" s="12" t="s">
        <v>21</v>
      </c>
      <c r="E104" s="10">
        <v>1</v>
      </c>
      <c r="F104" s="13">
        <f>337.6725*0.4</f>
        <v>135.06900000000002</v>
      </c>
      <c r="G104" s="14"/>
      <c r="H104" s="10"/>
      <c r="I104" s="10">
        <f>E104*F104</f>
        <v>135.06900000000002</v>
      </c>
      <c r="J104" s="10"/>
    </row>
    <row r="105" spans="1:10" x14ac:dyDescent="0.35">
      <c r="A105" s="66" t="s">
        <v>7</v>
      </c>
      <c r="B105" s="66"/>
      <c r="C105" s="66"/>
      <c r="D105" s="66"/>
      <c r="E105" s="66"/>
      <c r="F105" s="66"/>
      <c r="G105" s="66"/>
      <c r="H105" s="66"/>
      <c r="I105" s="16">
        <f>SUM(I104)</f>
        <v>135.06900000000002</v>
      </c>
      <c r="J105" s="17"/>
    </row>
    <row r="106" spans="1:10" x14ac:dyDescent="0.35">
      <c r="A106" s="4">
        <v>7</v>
      </c>
      <c r="B106" s="5" t="s">
        <v>18</v>
      </c>
      <c r="C106" s="6"/>
      <c r="D106" s="6"/>
      <c r="E106" s="7"/>
      <c r="F106" s="6"/>
      <c r="G106" s="6"/>
      <c r="H106" s="6"/>
      <c r="I106" s="8"/>
      <c r="J106" s="9"/>
    </row>
    <row r="107" spans="1:10" ht="16.5" x14ac:dyDescent="0.35">
      <c r="A107" s="10"/>
      <c r="B107" s="11" t="s">
        <v>49</v>
      </c>
      <c r="C107" s="12" t="s">
        <v>50</v>
      </c>
      <c r="D107" s="12" t="s">
        <v>21</v>
      </c>
      <c r="E107" s="10">
        <v>1</v>
      </c>
      <c r="F107" s="13">
        <v>3</v>
      </c>
      <c r="G107" s="14">
        <v>1.5</v>
      </c>
      <c r="H107" s="10"/>
      <c r="I107" s="10">
        <f>E107*F107*G107</f>
        <v>4.5</v>
      </c>
      <c r="J107" s="10"/>
    </row>
    <row r="108" spans="1:10" ht="16.5" x14ac:dyDescent="0.35">
      <c r="A108" s="10"/>
      <c r="B108" s="11"/>
      <c r="C108" s="12" t="s">
        <v>51</v>
      </c>
      <c r="D108" s="12" t="s">
        <v>21</v>
      </c>
      <c r="E108" s="10">
        <v>1</v>
      </c>
      <c r="F108" s="13">
        <v>1.65</v>
      </c>
      <c r="G108" s="14">
        <v>1.9</v>
      </c>
      <c r="H108" s="10"/>
      <c r="I108" s="10">
        <f t="shared" ref="I108:I110" si="10">E108*F108*G108</f>
        <v>3.1349999999999998</v>
      </c>
      <c r="J108" s="10"/>
    </row>
    <row r="109" spans="1:10" ht="16.5" x14ac:dyDescent="0.35">
      <c r="A109" s="10"/>
      <c r="B109" s="11"/>
      <c r="C109" s="12" t="s">
        <v>52</v>
      </c>
      <c r="D109" s="12" t="s">
        <v>21</v>
      </c>
      <c r="E109" s="10">
        <v>1</v>
      </c>
      <c r="F109" s="13">
        <v>2.4</v>
      </c>
      <c r="G109" s="14">
        <v>2</v>
      </c>
      <c r="H109" s="10"/>
      <c r="I109" s="10">
        <f t="shared" si="10"/>
        <v>4.8</v>
      </c>
      <c r="J109" s="10"/>
    </row>
    <row r="110" spans="1:10" ht="16.5" x14ac:dyDescent="0.35">
      <c r="A110" s="10"/>
      <c r="B110" s="11"/>
      <c r="C110" s="12" t="s">
        <v>53</v>
      </c>
      <c r="D110" s="12" t="s">
        <v>21</v>
      </c>
      <c r="E110" s="10">
        <v>1</v>
      </c>
      <c r="F110" s="13">
        <v>3.3</v>
      </c>
      <c r="G110" s="14">
        <v>2.1</v>
      </c>
      <c r="H110" s="10"/>
      <c r="I110" s="10">
        <f t="shared" si="10"/>
        <v>6.93</v>
      </c>
      <c r="J110" s="10"/>
    </row>
    <row r="111" spans="1:10" x14ac:dyDescent="0.35">
      <c r="A111" s="66" t="s">
        <v>7</v>
      </c>
      <c r="B111" s="66"/>
      <c r="C111" s="66"/>
      <c r="D111" s="66"/>
      <c r="E111" s="66"/>
      <c r="F111" s="66"/>
      <c r="G111" s="66"/>
      <c r="H111" s="66"/>
      <c r="I111" s="16">
        <f>SUM(I107:I110)</f>
        <v>19.364999999999998</v>
      </c>
      <c r="J111" s="17"/>
    </row>
    <row r="112" spans="1:10" x14ac:dyDescent="0.35">
      <c r="A112" s="4">
        <v>8</v>
      </c>
      <c r="B112" s="5" t="s">
        <v>19</v>
      </c>
      <c r="C112" s="6"/>
      <c r="D112" s="6"/>
      <c r="E112" s="7"/>
      <c r="F112" s="6"/>
      <c r="G112" s="6"/>
      <c r="H112" s="6"/>
      <c r="I112" s="8"/>
      <c r="J112" s="9"/>
    </row>
    <row r="113" spans="1:10" ht="16.5" x14ac:dyDescent="0.35">
      <c r="A113" s="10"/>
      <c r="B113" s="11" t="s">
        <v>54</v>
      </c>
      <c r="C113" s="12" t="s">
        <v>50</v>
      </c>
      <c r="D113" s="12" t="s">
        <v>21</v>
      </c>
      <c r="E113" s="10">
        <v>1</v>
      </c>
      <c r="F113" s="13">
        <f>3*2+1.5*2</f>
        <v>9</v>
      </c>
      <c r="G113" s="14">
        <v>2.5</v>
      </c>
      <c r="H113" s="10"/>
      <c r="I113" s="10">
        <f>E113*F113*G113</f>
        <v>22.5</v>
      </c>
      <c r="J113" s="10"/>
    </row>
    <row r="114" spans="1:10" ht="16.5" x14ac:dyDescent="0.35">
      <c r="A114" s="10"/>
      <c r="B114" s="11"/>
      <c r="C114" s="12" t="s">
        <v>51</v>
      </c>
      <c r="D114" s="12" t="s">
        <v>21</v>
      </c>
      <c r="E114" s="10">
        <v>1</v>
      </c>
      <c r="F114" s="13">
        <f>1.63*2+1.89*2</f>
        <v>7.0399999999999991</v>
      </c>
      <c r="G114" s="14">
        <v>2.5</v>
      </c>
      <c r="H114" s="10"/>
      <c r="I114" s="10">
        <f t="shared" ref="I114:I117" si="11">E114*F114*G114</f>
        <v>17.599999999999998</v>
      </c>
      <c r="J114" s="10"/>
    </row>
    <row r="115" spans="1:10" ht="16.5" x14ac:dyDescent="0.35">
      <c r="A115" s="10"/>
      <c r="B115" s="11"/>
      <c r="C115" s="12" t="s">
        <v>52</v>
      </c>
      <c r="D115" s="12" t="s">
        <v>21</v>
      </c>
      <c r="E115" s="10">
        <v>1</v>
      </c>
      <c r="F115" s="13">
        <f>2.39*2+2*2</f>
        <v>8.7800000000000011</v>
      </c>
      <c r="G115" s="14">
        <v>2.5</v>
      </c>
      <c r="H115" s="10"/>
      <c r="I115" s="10">
        <f t="shared" si="11"/>
        <v>21.950000000000003</v>
      </c>
      <c r="J115" s="10"/>
    </row>
    <row r="116" spans="1:10" ht="16.5" x14ac:dyDescent="0.35">
      <c r="A116" s="10"/>
      <c r="B116" s="11"/>
      <c r="C116" s="12" t="s">
        <v>53</v>
      </c>
      <c r="D116" s="12" t="s">
        <v>21</v>
      </c>
      <c r="E116" s="10">
        <v>1</v>
      </c>
      <c r="F116" s="13">
        <f>3.3*2+2.09*2</f>
        <v>10.78</v>
      </c>
      <c r="G116" s="14">
        <v>2.5</v>
      </c>
      <c r="H116" s="10"/>
      <c r="I116" s="10">
        <f t="shared" si="11"/>
        <v>26.95</v>
      </c>
      <c r="J116" s="10"/>
    </row>
    <row r="117" spans="1:10" ht="16.5" x14ac:dyDescent="0.35">
      <c r="A117" s="10"/>
      <c r="B117" s="11"/>
      <c r="C117" s="12" t="s">
        <v>55</v>
      </c>
      <c r="D117" s="12" t="s">
        <v>21</v>
      </c>
      <c r="E117" s="10">
        <v>1</v>
      </c>
      <c r="F117" s="13">
        <f>5.16*2+3*2</f>
        <v>16.32</v>
      </c>
      <c r="G117" s="14">
        <v>2.5</v>
      </c>
      <c r="H117" s="10"/>
      <c r="I117" s="10">
        <f t="shared" si="11"/>
        <v>40.799999999999997</v>
      </c>
      <c r="J117" s="10"/>
    </row>
    <row r="118" spans="1:10" x14ac:dyDescent="0.35">
      <c r="A118" s="66" t="s">
        <v>7</v>
      </c>
      <c r="B118" s="66"/>
      <c r="C118" s="66"/>
      <c r="D118" s="66"/>
      <c r="E118" s="66"/>
      <c r="F118" s="66"/>
      <c r="G118" s="66"/>
      <c r="H118" s="66"/>
      <c r="I118" s="16">
        <f>SUM(I113:I116)</f>
        <v>89</v>
      </c>
      <c r="J118" s="17"/>
    </row>
    <row r="119" spans="1:10" x14ac:dyDescent="0.35">
      <c r="A119" s="4">
        <v>9</v>
      </c>
      <c r="B119" s="5" t="s">
        <v>56</v>
      </c>
      <c r="C119" s="6"/>
      <c r="D119" s="6"/>
      <c r="E119" s="7"/>
      <c r="F119" s="6"/>
      <c r="G119" s="6"/>
      <c r="H119" s="6"/>
      <c r="I119" s="8"/>
      <c r="J119" s="9"/>
    </row>
    <row r="120" spans="1:10" ht="16.5" x14ac:dyDescent="0.35">
      <c r="A120" s="10"/>
      <c r="B120" s="11" t="s">
        <v>57</v>
      </c>
      <c r="C120" s="12" t="s">
        <v>58</v>
      </c>
      <c r="D120" s="12" t="s">
        <v>21</v>
      </c>
      <c r="E120" s="10">
        <v>1</v>
      </c>
      <c r="F120" s="13">
        <f>2.6+0.65</f>
        <v>3.25</v>
      </c>
      <c r="G120" s="14"/>
      <c r="H120" s="10">
        <v>0.6</v>
      </c>
      <c r="I120" s="10">
        <f>E120*F120*H120</f>
        <v>1.95</v>
      </c>
      <c r="J120" s="10"/>
    </row>
    <row r="121" spans="1:10" x14ac:dyDescent="0.35">
      <c r="A121" s="66" t="s">
        <v>7</v>
      </c>
      <c r="B121" s="66"/>
      <c r="C121" s="66"/>
      <c r="D121" s="66"/>
      <c r="E121" s="66"/>
      <c r="F121" s="66"/>
      <c r="G121" s="66"/>
      <c r="H121" s="66"/>
      <c r="I121" s="16">
        <f>SUM(I120)</f>
        <v>1.95</v>
      </c>
      <c r="J121" s="17"/>
    </row>
    <row r="122" spans="1:10" x14ac:dyDescent="0.35">
      <c r="A122" s="4">
        <v>10</v>
      </c>
      <c r="B122" s="5" t="s">
        <v>59</v>
      </c>
      <c r="C122" s="6"/>
      <c r="D122" s="6"/>
      <c r="E122" s="7"/>
      <c r="F122" s="6"/>
      <c r="G122" s="6"/>
      <c r="H122" s="6"/>
      <c r="I122" s="8"/>
      <c r="J122" s="9"/>
    </row>
    <row r="123" spans="1:10" ht="16.5" x14ac:dyDescent="0.35">
      <c r="A123" s="10"/>
      <c r="B123" s="11" t="s">
        <v>57</v>
      </c>
      <c r="C123" s="12" t="s">
        <v>60</v>
      </c>
      <c r="D123" s="12" t="s">
        <v>21</v>
      </c>
      <c r="E123" s="10">
        <v>1</v>
      </c>
      <c r="F123" s="13">
        <f>3.4+2.35</f>
        <v>5.75</v>
      </c>
      <c r="G123" s="14"/>
      <c r="H123" s="10">
        <v>0.9</v>
      </c>
      <c r="I123" s="10">
        <f>E123*F123*H123</f>
        <v>5.1749999999999998</v>
      </c>
      <c r="J123" s="10"/>
    </row>
    <row r="124" spans="1:10" x14ac:dyDescent="0.35">
      <c r="A124" s="66" t="s">
        <v>7</v>
      </c>
      <c r="B124" s="66"/>
      <c r="C124" s="66"/>
      <c r="D124" s="66"/>
      <c r="E124" s="66"/>
      <c r="F124" s="66"/>
      <c r="G124" s="66"/>
      <c r="H124" s="66"/>
      <c r="I124" s="16">
        <f>SUM(I123)</f>
        <v>5.1749999999999998</v>
      </c>
      <c r="J124" s="17"/>
    </row>
    <row r="125" spans="1:10" x14ac:dyDescent="0.35">
      <c r="A125" s="4">
        <v>12</v>
      </c>
      <c r="B125" s="5" t="s">
        <v>72</v>
      </c>
      <c r="C125" s="6"/>
      <c r="D125" s="6"/>
      <c r="E125" s="7"/>
      <c r="F125" s="6"/>
      <c r="G125" s="6"/>
      <c r="H125" s="6"/>
      <c r="I125" s="8"/>
      <c r="J125" s="9"/>
    </row>
    <row r="126" spans="1:10" ht="16.5" x14ac:dyDescent="0.35">
      <c r="A126" s="10"/>
      <c r="B126" s="11" t="s">
        <v>73</v>
      </c>
      <c r="C126" s="12" t="s">
        <v>74</v>
      </c>
      <c r="D126" s="12" t="s">
        <v>21</v>
      </c>
      <c r="E126" s="10">
        <v>1</v>
      </c>
      <c r="F126" s="13">
        <v>101</v>
      </c>
      <c r="G126" s="14"/>
      <c r="H126" s="10">
        <v>0.5</v>
      </c>
      <c r="I126" s="10">
        <f>E126*F126*H126</f>
        <v>50.5</v>
      </c>
      <c r="J126" s="10"/>
    </row>
    <row r="127" spans="1:10" x14ac:dyDescent="0.35">
      <c r="A127" s="66" t="s">
        <v>7</v>
      </c>
      <c r="B127" s="66"/>
      <c r="C127" s="66"/>
      <c r="D127" s="66"/>
      <c r="E127" s="66"/>
      <c r="F127" s="66"/>
      <c r="G127" s="66"/>
      <c r="H127" s="66"/>
      <c r="I127" s="16">
        <f>SUM(I126)</f>
        <v>50.5</v>
      </c>
      <c r="J127" s="17"/>
    </row>
    <row r="128" spans="1:10" x14ac:dyDescent="0.35">
      <c r="A128" s="4">
        <v>12</v>
      </c>
      <c r="B128" s="5" t="s">
        <v>75</v>
      </c>
      <c r="C128" s="6"/>
      <c r="D128" s="6"/>
      <c r="E128" s="7"/>
      <c r="F128" s="6"/>
      <c r="G128" s="6"/>
      <c r="H128" s="6"/>
      <c r="I128" s="8"/>
      <c r="J128" s="9"/>
    </row>
    <row r="129" spans="1:10" ht="13.9" customHeight="1" x14ac:dyDescent="0.35">
      <c r="A129" s="10"/>
      <c r="B129" s="11" t="s">
        <v>43</v>
      </c>
      <c r="C129" s="12"/>
      <c r="D129" s="12" t="s">
        <v>21</v>
      </c>
      <c r="E129" s="10">
        <v>1</v>
      </c>
      <c r="F129" s="13">
        <v>3.8</v>
      </c>
      <c r="G129" s="14"/>
      <c r="H129" s="10">
        <v>2.5</v>
      </c>
      <c r="I129" s="10">
        <f>E129*F129*H129</f>
        <v>9.5</v>
      </c>
      <c r="J129" s="10"/>
    </row>
    <row r="130" spans="1:10" ht="13.9" customHeight="1" x14ac:dyDescent="0.35">
      <c r="A130" s="10"/>
      <c r="B130" s="11" t="s">
        <v>44</v>
      </c>
      <c r="C130" s="12"/>
      <c r="D130" s="12"/>
      <c r="E130" s="10">
        <v>2</v>
      </c>
      <c r="F130" s="13">
        <v>2</v>
      </c>
      <c r="G130" s="14"/>
      <c r="H130" s="10">
        <v>2.5</v>
      </c>
      <c r="I130" s="10">
        <f>E130*F130*H130</f>
        <v>10</v>
      </c>
      <c r="J130" s="10"/>
    </row>
    <row r="131" spans="1:10" x14ac:dyDescent="0.35">
      <c r="A131" s="66" t="s">
        <v>7</v>
      </c>
      <c r="B131" s="66"/>
      <c r="C131" s="66"/>
      <c r="D131" s="66"/>
      <c r="E131" s="66"/>
      <c r="F131" s="66"/>
      <c r="G131" s="66"/>
      <c r="H131" s="66"/>
      <c r="I131" s="16">
        <f>SUM(I129:I130)</f>
        <v>19.5</v>
      </c>
      <c r="J131" s="17"/>
    </row>
    <row r="132" spans="1:10" x14ac:dyDescent="0.35">
      <c r="A132" s="4">
        <v>12</v>
      </c>
      <c r="B132" s="5" t="s">
        <v>85</v>
      </c>
      <c r="C132" s="6"/>
      <c r="D132" s="6"/>
      <c r="E132" s="7"/>
      <c r="F132" s="6"/>
      <c r="G132" s="6"/>
      <c r="H132" s="6"/>
      <c r="I132" s="8"/>
      <c r="J132" s="9"/>
    </row>
    <row r="133" spans="1:10" x14ac:dyDescent="0.35">
      <c r="A133" s="10"/>
      <c r="B133" s="11" t="s">
        <v>73</v>
      </c>
      <c r="C133" s="12"/>
      <c r="D133" s="12" t="s">
        <v>84</v>
      </c>
      <c r="E133" s="10">
        <v>1</v>
      </c>
      <c r="F133" s="13">
        <f>160</f>
        <v>160</v>
      </c>
      <c r="G133" s="14"/>
      <c r="H133" s="10"/>
      <c r="I133" s="10">
        <f>E133*F133</f>
        <v>160</v>
      </c>
      <c r="J133" s="10"/>
    </row>
    <row r="134" spans="1:10" x14ac:dyDescent="0.35">
      <c r="A134" s="66" t="s">
        <v>7</v>
      </c>
      <c r="B134" s="66"/>
      <c r="C134" s="66"/>
      <c r="D134" s="66"/>
      <c r="E134" s="66"/>
      <c r="F134" s="66"/>
      <c r="G134" s="66"/>
      <c r="H134" s="66"/>
      <c r="I134" s="16">
        <f>SUM(I133)</f>
        <v>160</v>
      </c>
      <c r="J134" s="17"/>
    </row>
  </sheetData>
  <mergeCells count="18">
    <mergeCell ref="A4:H4"/>
    <mergeCell ref="A14:H14"/>
    <mergeCell ref="A38:H38"/>
    <mergeCell ref="A83:H83"/>
    <mergeCell ref="A89:H89"/>
    <mergeCell ref="A25:H25"/>
    <mergeCell ref="A134:H134"/>
    <mergeCell ref="A124:H124"/>
    <mergeCell ref="A102:H102"/>
    <mergeCell ref="A131:H131"/>
    <mergeCell ref="A52:H52"/>
    <mergeCell ref="A64:H64"/>
    <mergeCell ref="A80:H80"/>
    <mergeCell ref="A127:H127"/>
    <mergeCell ref="A105:H105"/>
    <mergeCell ref="A111:H111"/>
    <mergeCell ref="A118:H118"/>
    <mergeCell ref="A121:H121"/>
  </mergeCells>
  <phoneticPr fontId="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7"/>
  <sheetViews>
    <sheetView tabSelected="1" zoomScaleNormal="100" workbookViewId="0">
      <selection activeCell="B15" sqref="B15"/>
    </sheetView>
  </sheetViews>
  <sheetFormatPr defaultRowHeight="14.5" x14ac:dyDescent="0.35"/>
  <cols>
    <col min="1" max="1" width="6.26953125" customWidth="1"/>
    <col min="2" max="2" width="99.54296875" customWidth="1"/>
    <col min="3" max="3" width="34.54296875" customWidth="1"/>
  </cols>
  <sheetData>
    <row r="1" spans="1:3" s="18" customFormat="1" ht="29.25" customHeight="1" x14ac:dyDescent="0.35">
      <c r="A1" s="70" t="s">
        <v>148</v>
      </c>
      <c r="B1" s="71"/>
      <c r="C1" s="72"/>
    </row>
    <row r="2" spans="1:3" s="18" customFormat="1" ht="144.75" customHeight="1" x14ac:dyDescent="0.35">
      <c r="A2" s="73" t="s">
        <v>94</v>
      </c>
      <c r="B2" s="74"/>
      <c r="C2" s="75"/>
    </row>
    <row r="3" spans="1:3" ht="27.75" customHeight="1" x14ac:dyDescent="0.35">
      <c r="A3" s="37" t="s">
        <v>93</v>
      </c>
      <c r="B3" s="38" t="s">
        <v>89</v>
      </c>
      <c r="C3" s="39" t="s">
        <v>90</v>
      </c>
    </row>
    <row r="4" spans="1:3" ht="22.15" customHeight="1" x14ac:dyDescent="0.35">
      <c r="A4" s="30">
        <v>1</v>
      </c>
      <c r="B4" s="31" t="s">
        <v>86</v>
      </c>
      <c r="C4" s="32">
        <f>'A. Construction of boundary wal'!F18</f>
        <v>0</v>
      </c>
    </row>
    <row r="5" spans="1:3" ht="22.15" customHeight="1" x14ac:dyDescent="0.35">
      <c r="A5" s="30">
        <v>2</v>
      </c>
      <c r="B5" s="31" t="s">
        <v>88</v>
      </c>
      <c r="C5" s="32">
        <f>'A. Construction of latrine'!F21</f>
        <v>0</v>
      </c>
    </row>
    <row r="6" spans="1:3" ht="18" thickBot="1" x14ac:dyDescent="0.4">
      <c r="A6" s="33"/>
      <c r="B6" s="34" t="s">
        <v>92</v>
      </c>
      <c r="C6" s="35">
        <f>SUM(C4:C5)</f>
        <v>0</v>
      </c>
    </row>
    <row r="10" spans="1:3" x14ac:dyDescent="0.35">
      <c r="C10" s="36"/>
    </row>
    <row r="17" spans="2:2" x14ac:dyDescent="0.35">
      <c r="B17" t="s">
        <v>91</v>
      </c>
    </row>
  </sheetData>
  <mergeCells count="2">
    <mergeCell ref="A2:C2"/>
    <mergeCell ref="A1:C1"/>
  </mergeCells>
  <pageMargins left="0.7" right="0.7" top="0.75" bottom="0.75" header="0.3" footer="0.3"/>
  <pageSetup scale="8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8"/>
  <sheetViews>
    <sheetView view="pageBreakPreview" topLeftCell="A13" zoomScale="112" zoomScaleNormal="100" zoomScaleSheetLayoutView="112" workbookViewId="0">
      <selection activeCell="E8" sqref="E8:E17"/>
    </sheetView>
  </sheetViews>
  <sheetFormatPr defaultColWidth="8.81640625" defaultRowHeight="14.5" x14ac:dyDescent="0.35"/>
  <cols>
    <col min="1" max="1" width="5.1796875" style="21" customWidth="1"/>
    <col min="2" max="2" width="106" style="18" customWidth="1"/>
    <col min="3" max="3" width="8" style="22" customWidth="1"/>
    <col min="4" max="4" width="11.7265625" style="22" customWidth="1"/>
    <col min="5" max="5" width="15" style="22" customWidth="1"/>
    <col min="6" max="6" width="17" style="22" customWidth="1"/>
    <col min="7" max="7" width="25.7265625" style="23" customWidth="1"/>
    <col min="8" max="16384" width="8.81640625" style="18"/>
  </cols>
  <sheetData>
    <row r="1" spans="1:7" ht="29.25" customHeight="1" x14ac:dyDescent="0.35">
      <c r="A1" s="70" t="s">
        <v>134</v>
      </c>
      <c r="B1" s="71"/>
      <c r="C1" s="71"/>
      <c r="D1" s="71"/>
      <c r="E1" s="71"/>
      <c r="F1" s="71"/>
      <c r="G1" s="72"/>
    </row>
    <row r="2" spans="1:7" ht="117.75" customHeight="1" x14ac:dyDescent="0.35">
      <c r="A2" s="73" t="s">
        <v>99</v>
      </c>
      <c r="B2" s="74"/>
      <c r="C2" s="74"/>
      <c r="D2" s="74"/>
      <c r="E2" s="74"/>
      <c r="F2" s="74"/>
      <c r="G2" s="75"/>
    </row>
    <row r="3" spans="1:7" ht="15.5" x14ac:dyDescent="0.35">
      <c r="A3" s="76" t="s">
        <v>135</v>
      </c>
      <c r="B3" s="76"/>
      <c r="C3" s="76"/>
      <c r="D3" s="76"/>
      <c r="E3" s="76"/>
      <c r="F3" s="76"/>
      <c r="G3" s="76"/>
    </row>
    <row r="4" spans="1:7" x14ac:dyDescent="0.35">
      <c r="A4" s="67" t="s">
        <v>146</v>
      </c>
      <c r="B4" s="67"/>
      <c r="C4" s="67"/>
      <c r="D4" s="67"/>
      <c r="E4" s="67"/>
      <c r="F4" s="67"/>
      <c r="G4" s="67"/>
    </row>
    <row r="5" spans="1:7" x14ac:dyDescent="0.35">
      <c r="A5" s="67" t="s">
        <v>136</v>
      </c>
      <c r="B5" s="67"/>
      <c r="C5" s="67" t="s">
        <v>3</v>
      </c>
      <c r="D5" s="67" t="s">
        <v>100</v>
      </c>
      <c r="E5" s="67" t="s">
        <v>61</v>
      </c>
      <c r="F5" s="67" t="s">
        <v>101</v>
      </c>
      <c r="G5" s="67" t="s">
        <v>62</v>
      </c>
    </row>
    <row r="6" spans="1:7" x14ac:dyDescent="0.35">
      <c r="A6" s="47" t="s">
        <v>93</v>
      </c>
      <c r="B6" s="48" t="s">
        <v>2</v>
      </c>
      <c r="C6" s="67"/>
      <c r="D6" s="67"/>
      <c r="E6" s="67"/>
      <c r="F6" s="67"/>
      <c r="G6" s="67"/>
    </row>
    <row r="7" spans="1:7" ht="16.5" customHeight="1" x14ac:dyDescent="0.35">
      <c r="A7" s="42"/>
      <c r="B7" s="25" t="s">
        <v>87</v>
      </c>
      <c r="C7" s="43"/>
      <c r="D7" s="43"/>
      <c r="E7" s="43"/>
      <c r="F7" s="43"/>
      <c r="G7" s="44"/>
    </row>
    <row r="8" spans="1:7" ht="67.900000000000006" customHeight="1" x14ac:dyDescent="0.35">
      <c r="A8" s="45" t="s">
        <v>63</v>
      </c>
      <c r="B8" s="24" t="s">
        <v>115</v>
      </c>
      <c r="C8" s="49" t="s">
        <v>113</v>
      </c>
      <c r="D8" s="49">
        <v>133</v>
      </c>
      <c r="E8" s="49"/>
      <c r="F8" s="49">
        <f>D8*E8</f>
        <v>0</v>
      </c>
      <c r="G8" s="46"/>
    </row>
    <row r="9" spans="1:7" ht="77.5" x14ac:dyDescent="0.35">
      <c r="A9" s="45" t="s">
        <v>64</v>
      </c>
      <c r="B9" s="24" t="s">
        <v>116</v>
      </c>
      <c r="C9" s="49" t="s">
        <v>114</v>
      </c>
      <c r="D9" s="49">
        <v>278</v>
      </c>
      <c r="E9" s="49"/>
      <c r="F9" s="49">
        <f t="shared" ref="F9:F17" si="0">D9*E9</f>
        <v>0</v>
      </c>
      <c r="G9" s="46"/>
    </row>
    <row r="10" spans="1:7" ht="79.150000000000006" customHeight="1" x14ac:dyDescent="0.35">
      <c r="A10" s="45" t="s">
        <v>65</v>
      </c>
      <c r="B10" s="24" t="s">
        <v>117</v>
      </c>
      <c r="C10" s="49" t="s">
        <v>114</v>
      </c>
      <c r="D10" s="49">
        <v>13</v>
      </c>
      <c r="E10" s="49"/>
      <c r="F10" s="49">
        <f t="shared" si="0"/>
        <v>0</v>
      </c>
      <c r="G10" s="46"/>
    </row>
    <row r="11" spans="1:7" ht="81" customHeight="1" x14ac:dyDescent="0.35">
      <c r="A11" s="45" t="s">
        <v>66</v>
      </c>
      <c r="B11" s="24" t="s">
        <v>118</v>
      </c>
      <c r="C11" s="49" t="s">
        <v>114</v>
      </c>
      <c r="D11" s="49">
        <v>640</v>
      </c>
      <c r="E11" s="49"/>
      <c r="F11" s="49">
        <f t="shared" si="0"/>
        <v>0</v>
      </c>
      <c r="G11" s="46"/>
    </row>
    <row r="12" spans="1:7" ht="51" customHeight="1" x14ac:dyDescent="0.35">
      <c r="A12" s="45" t="s">
        <v>67</v>
      </c>
      <c r="B12" s="24" t="s">
        <v>142</v>
      </c>
      <c r="C12" s="49" t="s">
        <v>97</v>
      </c>
      <c r="D12" s="49">
        <v>3</v>
      </c>
      <c r="E12" s="49"/>
      <c r="F12" s="49">
        <f t="shared" si="0"/>
        <v>0</v>
      </c>
      <c r="G12" s="46"/>
    </row>
    <row r="13" spans="1:7" ht="65.5" customHeight="1" x14ac:dyDescent="0.35">
      <c r="A13" s="45" t="s">
        <v>68</v>
      </c>
      <c r="B13" s="19" t="s">
        <v>119</v>
      </c>
      <c r="C13" s="49" t="s">
        <v>114</v>
      </c>
      <c r="D13" s="49">
        <v>135</v>
      </c>
      <c r="E13" s="49"/>
      <c r="F13" s="49">
        <f t="shared" si="0"/>
        <v>0</v>
      </c>
      <c r="G13" s="20"/>
    </row>
    <row r="14" spans="1:7" ht="64.150000000000006" customHeight="1" x14ac:dyDescent="0.35">
      <c r="A14" s="45" t="s">
        <v>69</v>
      </c>
      <c r="B14" s="19" t="s">
        <v>120</v>
      </c>
      <c r="C14" s="49" t="s">
        <v>114</v>
      </c>
      <c r="D14" s="49">
        <v>369</v>
      </c>
      <c r="E14" s="49"/>
      <c r="F14" s="49">
        <f t="shared" si="0"/>
        <v>0</v>
      </c>
      <c r="G14" s="20"/>
    </row>
    <row r="15" spans="1:7" ht="64.150000000000006" customHeight="1" x14ac:dyDescent="0.35">
      <c r="A15" s="45" t="s">
        <v>70</v>
      </c>
      <c r="B15" s="19" t="s">
        <v>141</v>
      </c>
      <c r="C15" s="49" t="s">
        <v>137</v>
      </c>
      <c r="D15" s="49">
        <v>1</v>
      </c>
      <c r="E15" s="49"/>
      <c r="F15" s="49">
        <f t="shared" si="0"/>
        <v>0</v>
      </c>
      <c r="G15" s="40"/>
    </row>
    <row r="16" spans="1:7" ht="64.150000000000006" customHeight="1" x14ac:dyDescent="0.35">
      <c r="A16" s="45" t="s">
        <v>138</v>
      </c>
      <c r="B16" s="19" t="s">
        <v>140</v>
      </c>
      <c r="C16" s="49" t="s">
        <v>98</v>
      </c>
      <c r="D16" s="49">
        <v>2</v>
      </c>
      <c r="E16" s="49"/>
      <c r="F16" s="49">
        <f t="shared" si="0"/>
        <v>0</v>
      </c>
      <c r="G16" s="40"/>
    </row>
    <row r="17" spans="1:7" ht="25.5" customHeight="1" x14ac:dyDescent="0.35">
      <c r="A17" s="45" t="s">
        <v>139</v>
      </c>
      <c r="B17" s="41" t="s">
        <v>96</v>
      </c>
      <c r="C17" s="56" t="s">
        <v>98</v>
      </c>
      <c r="D17" s="49">
        <v>1</v>
      </c>
      <c r="E17" s="49"/>
      <c r="F17" s="49">
        <f t="shared" si="0"/>
        <v>0</v>
      </c>
      <c r="G17" s="40"/>
    </row>
    <row r="18" spans="1:7" ht="23.25" customHeight="1" thickBot="1" x14ac:dyDescent="0.4">
      <c r="A18" s="68" t="s">
        <v>86</v>
      </c>
      <c r="B18" s="69"/>
      <c r="C18" s="26"/>
      <c r="D18" s="27"/>
      <c r="E18" s="28"/>
      <c r="F18" s="62">
        <f>SUM(F8:F17)</f>
        <v>0</v>
      </c>
      <c r="G18" s="29"/>
    </row>
  </sheetData>
  <mergeCells count="11">
    <mergeCell ref="F5:F6"/>
    <mergeCell ref="G5:G6"/>
    <mergeCell ref="A18:B18"/>
    <mergeCell ref="A1:G1"/>
    <mergeCell ref="A2:G2"/>
    <mergeCell ref="A3:G3"/>
    <mergeCell ref="A4:G4"/>
    <mergeCell ref="A5:B5"/>
    <mergeCell ref="C5:C6"/>
    <mergeCell ref="D5:D6"/>
    <mergeCell ref="E5:E6"/>
  </mergeCells>
  <phoneticPr fontId="5" type="noConversion"/>
  <printOptions horizontalCentered="1"/>
  <pageMargins left="0.25" right="0.2" top="0.5" bottom="0.25" header="0.3" footer="0.3"/>
  <pageSetup scale="71" fitToHeight="0" orientation="landscape" r:id="rId1"/>
  <rowBreaks count="1" manualBreakCount="1">
    <brk id="13"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21"/>
  <sheetViews>
    <sheetView view="pageBreakPreview" topLeftCell="A14" zoomScale="112" zoomScaleNormal="100" zoomScaleSheetLayoutView="112" workbookViewId="0">
      <selection activeCell="E8" sqref="E8:E20"/>
    </sheetView>
  </sheetViews>
  <sheetFormatPr defaultColWidth="8.81640625" defaultRowHeight="14.5" x14ac:dyDescent="0.35"/>
  <cols>
    <col min="1" max="1" width="5.1796875" style="21" customWidth="1"/>
    <col min="2" max="2" width="106" style="18" customWidth="1"/>
    <col min="3" max="3" width="8" style="22" customWidth="1"/>
    <col min="4" max="4" width="11.7265625" style="22" customWidth="1"/>
    <col min="5" max="5" width="15" style="22" customWidth="1"/>
    <col min="6" max="6" width="17" style="22" customWidth="1"/>
    <col min="7" max="7" width="25.7265625" style="23" customWidth="1"/>
    <col min="8" max="16384" width="8.81640625" style="18"/>
  </cols>
  <sheetData>
    <row r="1" spans="1:7" ht="29.25" customHeight="1" x14ac:dyDescent="0.35">
      <c r="A1" s="70" t="s">
        <v>134</v>
      </c>
      <c r="B1" s="71"/>
      <c r="C1" s="71"/>
      <c r="D1" s="71"/>
      <c r="E1" s="71"/>
      <c r="F1" s="71"/>
      <c r="G1" s="72"/>
    </row>
    <row r="2" spans="1:7" ht="120" customHeight="1" x14ac:dyDescent="0.35">
      <c r="A2" s="73" t="s">
        <v>99</v>
      </c>
      <c r="B2" s="74"/>
      <c r="C2" s="74"/>
      <c r="D2" s="74"/>
      <c r="E2" s="74"/>
      <c r="F2" s="74"/>
      <c r="G2" s="75"/>
    </row>
    <row r="3" spans="1:7" ht="15.5" x14ac:dyDescent="0.35">
      <c r="A3" s="76" t="s">
        <v>135</v>
      </c>
      <c r="B3" s="76"/>
      <c r="C3" s="76"/>
      <c r="D3" s="76"/>
      <c r="E3" s="76"/>
      <c r="F3" s="76"/>
      <c r="G3" s="76"/>
    </row>
    <row r="4" spans="1:7" x14ac:dyDescent="0.35">
      <c r="A4" s="67" t="s">
        <v>144</v>
      </c>
      <c r="B4" s="67"/>
      <c r="C4" s="67"/>
      <c r="D4" s="67"/>
      <c r="E4" s="67"/>
      <c r="F4" s="67"/>
      <c r="G4" s="67"/>
    </row>
    <row r="5" spans="1:7" x14ac:dyDescent="0.35">
      <c r="A5" s="67" t="s">
        <v>145</v>
      </c>
      <c r="B5" s="67"/>
      <c r="C5" s="67" t="s">
        <v>3</v>
      </c>
      <c r="D5" s="67" t="s">
        <v>100</v>
      </c>
      <c r="E5" s="67" t="s">
        <v>61</v>
      </c>
      <c r="F5" s="67" t="s">
        <v>101</v>
      </c>
      <c r="G5" s="67" t="s">
        <v>62</v>
      </c>
    </row>
    <row r="6" spans="1:7" x14ac:dyDescent="0.35">
      <c r="A6" s="47" t="s">
        <v>93</v>
      </c>
      <c r="B6" s="48" t="s">
        <v>2</v>
      </c>
      <c r="C6" s="67"/>
      <c r="D6" s="67"/>
      <c r="E6" s="67"/>
      <c r="F6" s="67"/>
      <c r="G6" s="67"/>
    </row>
    <row r="7" spans="1:7" ht="16.5" customHeight="1" x14ac:dyDescent="0.35">
      <c r="A7" s="42"/>
      <c r="B7" s="25" t="s">
        <v>147</v>
      </c>
      <c r="C7" s="43"/>
      <c r="D7" s="43"/>
      <c r="E7" s="43"/>
      <c r="F7" s="43"/>
      <c r="G7" s="44"/>
    </row>
    <row r="8" spans="1:7" ht="54" x14ac:dyDescent="0.35">
      <c r="A8" s="49" t="s">
        <v>121</v>
      </c>
      <c r="B8" s="60" t="s">
        <v>102</v>
      </c>
      <c r="C8" s="49" t="s">
        <v>113</v>
      </c>
      <c r="D8" s="49">
        <v>23</v>
      </c>
      <c r="E8" s="49"/>
      <c r="F8" s="49">
        <f t="shared" ref="F8:F20" si="0">E8*D8</f>
        <v>0</v>
      </c>
      <c r="G8" s="50"/>
    </row>
    <row r="9" spans="1:7" ht="74.5" customHeight="1" x14ac:dyDescent="0.35">
      <c r="A9" s="49" t="s">
        <v>122</v>
      </c>
      <c r="B9" s="51" t="s">
        <v>103</v>
      </c>
      <c r="C9" s="49" t="s">
        <v>113</v>
      </c>
      <c r="D9" s="49">
        <v>51</v>
      </c>
      <c r="E9" s="49"/>
      <c r="F9" s="49">
        <f t="shared" si="0"/>
        <v>0</v>
      </c>
      <c r="G9" s="50"/>
    </row>
    <row r="10" spans="1:7" ht="72.5" x14ac:dyDescent="0.35">
      <c r="A10" s="49" t="s">
        <v>123</v>
      </c>
      <c r="B10" s="52" t="s">
        <v>104</v>
      </c>
      <c r="C10" s="49" t="s">
        <v>113</v>
      </c>
      <c r="D10" s="49">
        <v>3</v>
      </c>
      <c r="E10" s="63"/>
      <c r="F10" s="49">
        <f t="shared" si="0"/>
        <v>0</v>
      </c>
      <c r="G10" s="50"/>
    </row>
    <row r="11" spans="1:7" ht="72.5" x14ac:dyDescent="0.35">
      <c r="A11" s="49" t="s">
        <v>124</v>
      </c>
      <c r="B11" s="53" t="s">
        <v>105</v>
      </c>
      <c r="C11" s="49" t="s">
        <v>113</v>
      </c>
      <c r="D11" s="49">
        <v>4.5</v>
      </c>
      <c r="E11" s="63"/>
      <c r="F11" s="49">
        <f t="shared" si="0"/>
        <v>0</v>
      </c>
      <c r="G11" s="50"/>
    </row>
    <row r="12" spans="1:7" ht="75.650000000000006" customHeight="1" x14ac:dyDescent="0.35">
      <c r="A12" s="49" t="s">
        <v>125</v>
      </c>
      <c r="B12" s="54" t="s">
        <v>143</v>
      </c>
      <c r="C12" s="49" t="s">
        <v>113</v>
      </c>
      <c r="D12" s="49">
        <v>16</v>
      </c>
      <c r="E12" s="49"/>
      <c r="F12" s="49">
        <f t="shared" si="0"/>
        <v>0</v>
      </c>
      <c r="G12" s="50"/>
    </row>
    <row r="13" spans="1:7" ht="72.5" x14ac:dyDescent="0.35">
      <c r="A13" s="49" t="s">
        <v>126</v>
      </c>
      <c r="B13" s="54" t="s">
        <v>106</v>
      </c>
      <c r="C13" s="49" t="s">
        <v>113</v>
      </c>
      <c r="D13" s="49">
        <v>7.5</v>
      </c>
      <c r="E13" s="49"/>
      <c r="F13" s="49">
        <f t="shared" si="0"/>
        <v>0</v>
      </c>
      <c r="G13" s="50"/>
    </row>
    <row r="14" spans="1:7" ht="72.5" x14ac:dyDescent="0.35">
      <c r="A14" s="49" t="s">
        <v>127</v>
      </c>
      <c r="B14" s="55" t="s">
        <v>107</v>
      </c>
      <c r="C14" s="49" t="s">
        <v>114</v>
      </c>
      <c r="D14" s="49">
        <v>147</v>
      </c>
      <c r="E14" s="64"/>
      <c r="F14" s="49">
        <f t="shared" si="0"/>
        <v>0</v>
      </c>
      <c r="G14" s="50"/>
    </row>
    <row r="15" spans="1:7" ht="72.5" x14ac:dyDescent="0.35">
      <c r="A15" s="49" t="s">
        <v>128</v>
      </c>
      <c r="B15" s="57" t="s">
        <v>108</v>
      </c>
      <c r="C15" s="49" t="s">
        <v>114</v>
      </c>
      <c r="D15" s="49">
        <v>109</v>
      </c>
      <c r="E15" s="49"/>
      <c r="F15" s="49">
        <f t="shared" si="0"/>
        <v>0</v>
      </c>
      <c r="G15" s="50"/>
    </row>
    <row r="16" spans="1:7" ht="72.5" x14ac:dyDescent="0.35">
      <c r="A16" s="49" t="s">
        <v>129</v>
      </c>
      <c r="B16" s="58" t="s">
        <v>109</v>
      </c>
      <c r="C16" s="49" t="s">
        <v>114</v>
      </c>
      <c r="D16" s="56">
        <v>26</v>
      </c>
      <c r="E16" s="49"/>
      <c r="F16" s="49">
        <f t="shared" si="0"/>
        <v>0</v>
      </c>
      <c r="G16" s="50"/>
    </row>
    <row r="17" spans="1:7" ht="58" x14ac:dyDescent="0.35">
      <c r="A17" s="49" t="s">
        <v>130</v>
      </c>
      <c r="B17" s="58" t="s">
        <v>110</v>
      </c>
      <c r="C17" s="49" t="s">
        <v>114</v>
      </c>
      <c r="D17" s="56">
        <v>147</v>
      </c>
      <c r="E17" s="63"/>
      <c r="F17" s="49">
        <f t="shared" si="0"/>
        <v>0</v>
      </c>
      <c r="G17" s="50"/>
    </row>
    <row r="18" spans="1:7" ht="58" x14ac:dyDescent="0.35">
      <c r="A18" s="49" t="s">
        <v>131</v>
      </c>
      <c r="B18" s="61" t="s">
        <v>150</v>
      </c>
      <c r="C18" s="56" t="s">
        <v>95</v>
      </c>
      <c r="D18" s="56">
        <v>7</v>
      </c>
      <c r="E18" s="49"/>
      <c r="F18" s="49">
        <f t="shared" si="0"/>
        <v>0</v>
      </c>
      <c r="G18" s="50"/>
    </row>
    <row r="19" spans="1:7" ht="78" customHeight="1" x14ac:dyDescent="0.35">
      <c r="A19" s="49" t="s">
        <v>132</v>
      </c>
      <c r="B19" s="59" t="s">
        <v>111</v>
      </c>
      <c r="C19" s="49" t="s">
        <v>114</v>
      </c>
      <c r="D19" s="56">
        <v>14.5</v>
      </c>
      <c r="E19" s="56"/>
      <c r="F19" s="49">
        <f t="shared" si="0"/>
        <v>0</v>
      </c>
      <c r="G19" s="50"/>
    </row>
    <row r="20" spans="1:7" ht="55.5" customHeight="1" x14ac:dyDescent="0.35">
      <c r="A20" s="49" t="s">
        <v>133</v>
      </c>
      <c r="B20" s="55" t="s">
        <v>149</v>
      </c>
      <c r="C20" s="49" t="s">
        <v>113</v>
      </c>
      <c r="D20" s="56">
        <v>6</v>
      </c>
      <c r="E20" s="49"/>
      <c r="F20" s="49">
        <f t="shared" si="0"/>
        <v>0</v>
      </c>
      <c r="G20" s="50"/>
    </row>
    <row r="21" spans="1:7" ht="16.899999999999999" customHeight="1" x14ac:dyDescent="0.35">
      <c r="A21" s="77" t="s">
        <v>112</v>
      </c>
      <c r="B21" s="77"/>
      <c r="C21" s="78"/>
      <c r="D21" s="79"/>
      <c r="E21" s="80"/>
      <c r="F21" s="65">
        <f>SUM(F8:F20)</f>
        <v>0</v>
      </c>
      <c r="G21" s="50"/>
    </row>
  </sheetData>
  <mergeCells count="12">
    <mergeCell ref="A21:B21"/>
    <mergeCell ref="C21:E21"/>
    <mergeCell ref="A1:G1"/>
    <mergeCell ref="A2:G2"/>
    <mergeCell ref="A3:G3"/>
    <mergeCell ref="A4:G4"/>
    <mergeCell ref="A5:B5"/>
    <mergeCell ref="C5:C6"/>
    <mergeCell ref="D5:D6"/>
    <mergeCell ref="E5:E6"/>
    <mergeCell ref="F5:F6"/>
    <mergeCell ref="G5:G6"/>
  </mergeCells>
  <printOptions horizontalCentered="1"/>
  <pageMargins left="0.25" right="0.2" top="0.5" bottom="0.25" header="0.3" footer="0.3"/>
  <pageSetup scale="71" fitToHeight="0" orientation="landscape" r:id="rId1"/>
  <rowBreaks count="1" manualBreakCount="1">
    <brk id="11"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084148A9-0335-40BC-8AFB-3BC69693BAC8}"/>
</file>

<file path=customXml/itemProps2.xml><?xml version="1.0" encoding="utf-8"?>
<ds:datastoreItem xmlns:ds="http://schemas.openxmlformats.org/officeDocument/2006/customXml" ds:itemID="{066E7E07-5D07-4115-88B3-C09F68559711}"/>
</file>

<file path=customXml/itemProps3.xml><?xml version="1.0" encoding="utf-8"?>
<ds:datastoreItem xmlns:ds="http://schemas.openxmlformats.org/officeDocument/2006/customXml" ds:itemID="{9BF1ED80-8BF5-4F9E-A66D-A236D2530DE8}"/>
</file>

<file path=customXml/itemProps4.xml><?xml version="1.0" encoding="utf-8"?>
<ds:datastoreItem xmlns:ds="http://schemas.openxmlformats.org/officeDocument/2006/customXml" ds:itemID="{CFB5D124-6831-442F-A6A6-0BD1765C72D6}"/>
</file>

<file path=customXml/itemProps5.xml><?xml version="1.0" encoding="utf-8"?>
<ds:datastoreItem xmlns:ds="http://schemas.openxmlformats.org/officeDocument/2006/customXml" ds:itemID="{CC684A3F-DAFC-44B9-B8EA-58411873D413}"/>
</file>

<file path=customXml/itemProps6.xml><?xml version="1.0" encoding="utf-8"?>
<ds:datastoreItem xmlns:ds="http://schemas.openxmlformats.org/officeDocument/2006/customXml" ds:itemID="{8799B55C-33F4-4B43-8B03-B26CBAC7F8E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Measurements</vt:lpstr>
      <vt:lpstr>Summary</vt:lpstr>
      <vt:lpstr>A. Construction of boundary wal</vt:lpstr>
      <vt:lpstr>A. Construction of latrine</vt:lpstr>
      <vt:lpstr>'A. Construction of boundary wal'!Print_Area</vt:lpstr>
      <vt:lpstr>'A. Construction of latrine'!Print_Area</vt:lpstr>
      <vt:lpstr>Summary!Print_Area</vt:lpstr>
      <vt:lpstr>'A. Construction of boundary wal'!Print_Titles</vt:lpstr>
      <vt:lpstr>'A. Construction of latrine'!Print_Titles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Ullah Andar</dc:creator>
  <cp:lastModifiedBy>Thinley Penjore</cp:lastModifiedBy>
  <cp:lastPrinted>2024-02-03T08:47:25Z</cp:lastPrinted>
  <dcterms:created xsi:type="dcterms:W3CDTF">2023-12-05T10:33:07Z</dcterms:created>
  <dcterms:modified xsi:type="dcterms:W3CDTF">2024-08-24T17:14:22Z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