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66925"/>
  <mc:AlternateContent xmlns:mc="http://schemas.openxmlformats.org/markup-compatibility/2006">
    <mc:Choice Requires="x15">
      <x15ac:absPath xmlns:x15ac="http://schemas.microsoft.com/office/spreadsheetml/2010/11/ac" url="C:\3 JICA SCHOOLS\06 Laghman\for RFQ\LGHMN-903000042 Kachor Salab mixed primary school\"/>
    </mc:Choice>
  </mc:AlternateContent>
  <xr:revisionPtr revIDLastSave="0" documentId="13_ncr:1_{4938FDBF-1508-4A46-BCE8-BC0805E35BCD}" xr6:coauthVersionLast="47" xr6:coauthVersionMax="47" xr10:uidLastSave="{00000000-0000-0000-0000-000000000000}"/>
  <bookViews>
    <workbookView xWindow="30825" yWindow="720" windowWidth="26265" windowHeight="20025" tabRatio="661" firstSheet="1" activeTab="1" xr2:uid="{00000000-000D-0000-FFFF-FFFF00000000}"/>
  </bookViews>
  <sheets>
    <sheet name="Measurements" sheetId="1" state="hidden" r:id="rId1"/>
    <sheet name="Summary" sheetId="4" r:id="rId2"/>
    <sheet name="Priority 1 (Build Repairing)" sheetId="8" r:id="rId3"/>
    <sheet name="Priority 3 (Water Well)" sheetId="10" r:id="rId4"/>
    <sheet name="Priority 4 (Latrin Repairing)" sheetId="2" r:id="rId5"/>
  </sheets>
  <definedNames>
    <definedName name="_xlnm.Print_Area" localSheetId="1">Summary!$A$1:$C$7</definedName>
    <definedName name="_xlnm.Print_Titles" localSheetId="2">'Priority 1 (Build Repairing)'!$1:$6</definedName>
    <definedName name="_xlnm.Print_Titles" localSheetId="4">'Priority 4 (Latrin Repairing)'!$1:$6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 i="8" l="1"/>
  <c r="F21" i="8" s="1"/>
  <c r="C4" i="4" s="1"/>
  <c r="F8" i="8"/>
  <c r="F9" i="8"/>
  <c r="F10" i="8"/>
  <c r="F11" i="8"/>
  <c r="F12" i="8"/>
  <c r="F13" i="8"/>
  <c r="F14" i="8"/>
  <c r="F15" i="8"/>
  <c r="F16" i="8"/>
  <c r="F17" i="8"/>
  <c r="D18" i="8"/>
  <c r="F18" i="8"/>
  <c r="F19" i="8"/>
  <c r="F20" i="8"/>
  <c r="F8" i="10"/>
  <c r="F34" i="10" s="1"/>
  <c r="C5" i="4" s="1"/>
  <c r="F9" i="10"/>
  <c r="F10" i="10"/>
  <c r="F11" i="10"/>
  <c r="F12" i="10"/>
  <c r="F13" i="10"/>
  <c r="F14" i="10"/>
  <c r="F15" i="10"/>
  <c r="F16" i="10"/>
  <c r="F17" i="10"/>
  <c r="F18" i="10"/>
  <c r="F19" i="10"/>
  <c r="F20" i="10"/>
  <c r="F21" i="10"/>
  <c r="F22" i="10"/>
  <c r="F23" i="10"/>
  <c r="F24" i="10"/>
  <c r="F25" i="10"/>
  <c r="F26" i="10"/>
  <c r="F27" i="10"/>
  <c r="F28" i="10"/>
  <c r="F29" i="10"/>
  <c r="F30" i="10"/>
  <c r="F31" i="10"/>
  <c r="F32" i="10"/>
  <c r="F33" i="10"/>
  <c r="F7" i="2"/>
  <c r="F8" i="2"/>
  <c r="F25" i="2" s="1"/>
  <c r="C6" i="4" s="1"/>
  <c r="F9" i="2"/>
  <c r="F10" i="2"/>
  <c r="F11" i="2"/>
  <c r="F12" i="2"/>
  <c r="F13" i="2"/>
  <c r="F14" i="2"/>
  <c r="F15" i="2"/>
  <c r="F16" i="2"/>
  <c r="F17" i="2"/>
  <c r="F18" i="2"/>
  <c r="F19" i="2"/>
  <c r="F20" i="2"/>
  <c r="F21" i="2"/>
  <c r="F22" i="2"/>
  <c r="F23" i="2"/>
  <c r="F24" i="2"/>
  <c r="F7" i="10"/>
  <c r="F133" i="1"/>
  <c r="I133" i="1"/>
  <c r="I134" i="1"/>
  <c r="I78" i="1"/>
  <c r="I77" i="1"/>
  <c r="F63" i="1"/>
  <c r="I63" i="1"/>
  <c r="F62" i="1"/>
  <c r="F61" i="1"/>
  <c r="I61" i="1"/>
  <c r="F60" i="1"/>
  <c r="I60" i="1"/>
  <c r="F59" i="1"/>
  <c r="I59" i="1"/>
  <c r="F58" i="1"/>
  <c r="F57" i="1"/>
  <c r="I57" i="1"/>
  <c r="F56" i="1"/>
  <c r="F55" i="1"/>
  <c r="I55" i="1"/>
  <c r="F54" i="1"/>
  <c r="I54" i="1"/>
  <c r="I79" i="1"/>
  <c r="I76" i="1"/>
  <c r="I75" i="1"/>
  <c r="I74" i="1"/>
  <c r="I73" i="1"/>
  <c r="I72" i="1"/>
  <c r="I71" i="1"/>
  <c r="I70" i="1"/>
  <c r="I69" i="1"/>
  <c r="I68" i="1"/>
  <c r="I67" i="1"/>
  <c r="I66" i="1"/>
  <c r="I65" i="1"/>
  <c r="I62" i="1"/>
  <c r="I58" i="1"/>
  <c r="I56" i="1"/>
  <c r="I51" i="1"/>
  <c r="I45" i="1"/>
  <c r="I44" i="1"/>
  <c r="I50" i="1"/>
  <c r="I49" i="1"/>
  <c r="I48" i="1"/>
  <c r="I47" i="1"/>
  <c r="I46" i="1"/>
  <c r="I43" i="1"/>
  <c r="I42" i="1"/>
  <c r="I41" i="1"/>
  <c r="I40" i="1"/>
  <c r="I39" i="1"/>
  <c r="I130" i="1"/>
  <c r="I129" i="1"/>
  <c r="I126" i="1"/>
  <c r="I127" i="1"/>
  <c r="H24" i="1"/>
  <c r="I24" i="1"/>
  <c r="M18" i="1"/>
  <c r="I23" i="1"/>
  <c r="I22" i="1"/>
  <c r="I21" i="1"/>
  <c r="I20" i="1"/>
  <c r="F19" i="1"/>
  <c r="I19" i="1"/>
  <c r="F18" i="1"/>
  <c r="I18" i="1"/>
  <c r="I17" i="1"/>
  <c r="I80" i="1"/>
  <c r="I131" i="1"/>
  <c r="I52" i="1"/>
  <c r="I64" i="1"/>
  <c r="I25" i="1"/>
  <c r="F120" i="1"/>
  <c r="I120" i="1"/>
  <c r="F123" i="1"/>
  <c r="I123" i="1"/>
  <c r="I124" i="1"/>
  <c r="F117" i="1"/>
  <c r="I117" i="1"/>
  <c r="I108" i="1"/>
  <c r="I109" i="1"/>
  <c r="I110" i="1"/>
  <c r="I107" i="1"/>
  <c r="F116" i="1"/>
  <c r="I116" i="1"/>
  <c r="F115" i="1"/>
  <c r="I115" i="1"/>
  <c r="F114" i="1"/>
  <c r="I114" i="1"/>
  <c r="F113" i="1"/>
  <c r="I113" i="1"/>
  <c r="F104" i="1"/>
  <c r="I104" i="1"/>
  <c r="I92" i="1"/>
  <c r="I93" i="1"/>
  <c r="I94" i="1"/>
  <c r="I95" i="1"/>
  <c r="I96" i="1"/>
  <c r="I97" i="1"/>
  <c r="I98" i="1"/>
  <c r="I99" i="1"/>
  <c r="I100" i="1"/>
  <c r="I101" i="1"/>
  <c r="I91" i="1"/>
  <c r="I86" i="1"/>
  <c r="I87" i="1"/>
  <c r="I88" i="1"/>
  <c r="I85" i="1"/>
  <c r="I82" i="1"/>
  <c r="I28" i="1"/>
  <c r="I29" i="1"/>
  <c r="I32" i="1"/>
  <c r="I33" i="1"/>
  <c r="I34" i="1"/>
  <c r="I35" i="1"/>
  <c r="I37" i="1"/>
  <c r="F36" i="1"/>
  <c r="I36" i="1"/>
  <c r="F31" i="1"/>
  <c r="I31" i="1"/>
  <c r="F30" i="1"/>
  <c r="I30" i="1"/>
  <c r="F27" i="1"/>
  <c r="I27" i="1"/>
  <c r="I13" i="1"/>
  <c r="I9" i="1"/>
  <c r="I10" i="1"/>
  <c r="I11" i="1"/>
  <c r="I12" i="1"/>
  <c r="I6" i="1"/>
  <c r="F8" i="1"/>
  <c r="I8" i="1"/>
  <c r="F7" i="1"/>
  <c r="I7" i="1"/>
  <c r="I111" i="1"/>
  <c r="I118" i="1"/>
  <c r="I102" i="1"/>
  <c r="I89" i="1"/>
  <c r="I38" i="1"/>
  <c r="I14" i="1"/>
  <c r="I121" i="1"/>
  <c r="I105" i="1"/>
  <c r="I83" i="1"/>
  <c r="I4" i="1"/>
  <c r="C7" i="4" l="1"/>
</calcChain>
</file>

<file path=xl/sharedStrings.xml><?xml version="1.0" encoding="utf-8"?>
<sst xmlns="http://schemas.openxmlformats.org/spreadsheetml/2006/main" count="478" uniqueCount="214">
  <si>
    <t>No</t>
  </si>
  <si>
    <t>Activity</t>
  </si>
  <si>
    <t>Description</t>
  </si>
  <si>
    <t>Unit</t>
  </si>
  <si>
    <t>Length</t>
  </si>
  <si>
    <t>Width</t>
  </si>
  <si>
    <t>Depth</t>
  </si>
  <si>
    <t>Total</t>
  </si>
  <si>
    <t>Remarks</t>
  </si>
  <si>
    <t>Site prepration</t>
  </si>
  <si>
    <t>Construction Area</t>
  </si>
  <si>
    <t>Lump Sum</t>
  </si>
  <si>
    <t>Exterior plaster Repairing</t>
  </si>
  <si>
    <t>Interior Plaster Repairing</t>
  </si>
  <si>
    <t>Windows</t>
  </si>
  <si>
    <t>Doors</t>
  </si>
  <si>
    <t>Floor</t>
  </si>
  <si>
    <t>Roof Repairing</t>
  </si>
  <si>
    <t>Toilets Tiles</t>
  </si>
  <si>
    <t>Toilets wall Tiles</t>
  </si>
  <si>
    <t>Exterior Plaster</t>
  </si>
  <si>
    <r>
      <t>m</t>
    </r>
    <r>
      <rPr>
        <vertAlign val="superscript"/>
        <sz val="11"/>
        <color theme="1"/>
        <rFont val="Calibri Light"/>
        <family val="2"/>
      </rPr>
      <t>2</t>
    </r>
  </si>
  <si>
    <t>Axis A</t>
  </si>
  <si>
    <t>Axis C</t>
  </si>
  <si>
    <t>Axis D</t>
  </si>
  <si>
    <t>Axis F</t>
  </si>
  <si>
    <t>Axis 1,7</t>
  </si>
  <si>
    <t>Axis 3,5</t>
  </si>
  <si>
    <t>Parapet</t>
  </si>
  <si>
    <t>Entity A</t>
  </si>
  <si>
    <t>Entity N</t>
  </si>
  <si>
    <t>Entity M</t>
  </si>
  <si>
    <t>Interior Plaster for walls</t>
  </si>
  <si>
    <t>Entity L</t>
  </si>
  <si>
    <t>Entity H</t>
  </si>
  <si>
    <t>Entity K</t>
  </si>
  <si>
    <t>Entity I</t>
  </si>
  <si>
    <t>Entity F</t>
  </si>
  <si>
    <t>Entity F'</t>
  </si>
  <si>
    <t>Entity B</t>
  </si>
  <si>
    <t>Entity D</t>
  </si>
  <si>
    <t>Windows Adjustment</t>
  </si>
  <si>
    <t>Installation of Doors</t>
  </si>
  <si>
    <t>D1</t>
  </si>
  <si>
    <t>D2</t>
  </si>
  <si>
    <t>Dw1</t>
  </si>
  <si>
    <t>Dw2</t>
  </si>
  <si>
    <t>Floor tiles</t>
  </si>
  <si>
    <t>Roof</t>
  </si>
  <si>
    <t>Toilet Floor</t>
  </si>
  <si>
    <t>Toilet C</t>
  </si>
  <si>
    <t>Toilet O</t>
  </si>
  <si>
    <t>Tolet G</t>
  </si>
  <si>
    <t>Toilet J</t>
  </si>
  <si>
    <t xml:space="preserve">Toilet Walls </t>
  </si>
  <si>
    <t>kitchen</t>
  </si>
  <si>
    <t>Kitchen Cup Boards</t>
  </si>
  <si>
    <t xml:space="preserve">Kitchen </t>
  </si>
  <si>
    <t>Cup Boards</t>
  </si>
  <si>
    <t>Kitchen Desk</t>
  </si>
  <si>
    <t>Desk</t>
  </si>
  <si>
    <t>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materrials,mechnial accessories/equipment, plumbing related materials/items and other equipment's which are mentioned in this BoQ and going to be used ,samples, product data from manufactures/companies, certificates should be submitted to Client in charge Engineer and get their approvals from in charge engineer prior to start the activity or use the materials and accessories in the project. Contractor have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both inside and outside the country, as required. The contractor must provide PPE for all laborers, personnel, engineers and possible visitors to the site.</t>
  </si>
  <si>
    <t xml:space="preserve">Quantity </t>
  </si>
  <si>
    <t>Unit price (AFN)</t>
  </si>
  <si>
    <t>Total cost (AFN)</t>
  </si>
  <si>
    <t>Remark</t>
  </si>
  <si>
    <t>A1</t>
  </si>
  <si>
    <t>Sqm</t>
  </si>
  <si>
    <t>A2</t>
  </si>
  <si>
    <t>A3</t>
  </si>
  <si>
    <t>A4</t>
  </si>
  <si>
    <t>A5</t>
  </si>
  <si>
    <t>Job</t>
  </si>
  <si>
    <t>A6</t>
  </si>
  <si>
    <t>A7</t>
  </si>
  <si>
    <t>A8</t>
  </si>
  <si>
    <t>A9</t>
  </si>
  <si>
    <t>A10</t>
  </si>
  <si>
    <t>A11</t>
  </si>
  <si>
    <t>A12</t>
  </si>
  <si>
    <t>A13</t>
  </si>
  <si>
    <t>A14</t>
  </si>
  <si>
    <t>Exterior Painting</t>
  </si>
  <si>
    <t>Pointing Paint</t>
  </si>
  <si>
    <t>wall</t>
  </si>
  <si>
    <t>paint</t>
  </si>
  <si>
    <t>PVC Doors</t>
  </si>
  <si>
    <t>Entity G</t>
  </si>
  <si>
    <t>Entity J</t>
  </si>
  <si>
    <t>Interior Plaster for ceilling</t>
  </si>
  <si>
    <t>Entity C</t>
  </si>
  <si>
    <t>Interior Painting</t>
  </si>
  <si>
    <t>Interior paint for walls</t>
  </si>
  <si>
    <t>Interior paint for ceilling</t>
  </si>
  <si>
    <t>Entity f</t>
  </si>
  <si>
    <r>
      <rPr>
        <b/>
        <u/>
        <sz val="12"/>
        <rFont val="Calibri Light"/>
        <family val="2"/>
        <scheme val="major"/>
      </rPr>
      <t>Ceiling 100% Plastic Paint three coats</t>
    </r>
    <r>
      <rPr>
        <b/>
        <sz val="12"/>
        <rFont val="Calibri Light"/>
        <family val="2"/>
        <scheme val="major"/>
      </rPr>
      <t xml:space="preserve">
</t>
    </r>
    <r>
      <rPr>
        <sz val="12"/>
        <rFont val="Calibri Light"/>
        <family val="2"/>
        <scheme val="major"/>
      </rPr>
      <t>Prepare all materials, equipment, and manpower for the Ceiling 100% Plastic Paint three coats  (Jotun or equivalent) including preparation, primer, and filling with all related activities to complete the job as per drawing and instruction of the in-charge engineer All tasks for this item are to be under full approval in charge engineer</t>
    </r>
  </si>
  <si>
    <t>Lm</t>
  </si>
  <si>
    <t>Skirt Wall</t>
  </si>
  <si>
    <r>
      <rPr>
        <b/>
        <u/>
        <sz val="12"/>
        <rFont val="Calibri Light"/>
        <family val="2"/>
        <scheme val="major"/>
      </rPr>
      <t xml:space="preserve">Interior wall plaster with cement and sand  1:4 </t>
    </r>
    <r>
      <rPr>
        <sz val="12"/>
        <rFont val="Calibri Light"/>
        <family val="2"/>
        <scheme val="major"/>
      </rPr>
      <t xml:space="preserve">
Prepare all materials, equipment, and manpower for Interior wall plaster with cement and sand  1:4  with all related activities to complete the job as per drawing and instruction of the in-charge engineer  All tasks for this item are to be under the full approval of the charge engineer</t>
    </r>
  </si>
  <si>
    <t>CUM</t>
  </si>
  <si>
    <t>A. Civil Works:</t>
  </si>
  <si>
    <t>Items (Bill)</t>
  </si>
  <si>
    <t>Cost (AFN)</t>
  </si>
  <si>
    <t>`</t>
  </si>
  <si>
    <t xml:space="preserve">Grand total amount in AFN </t>
  </si>
  <si>
    <t>S.N</t>
  </si>
  <si>
    <r>
      <rPr>
        <b/>
        <u/>
        <sz val="12"/>
        <rFont val="Calibri Light"/>
        <family val="2"/>
        <scheme val="major"/>
      </rPr>
      <t>SideWalk PCC 15 MPA</t>
    </r>
    <r>
      <rPr>
        <sz val="12"/>
        <rFont val="Calibri Light"/>
        <family val="2"/>
        <scheme val="major"/>
      </rPr>
      <t xml:space="preserve">
Prepare all materials, equipment, and manpower for casting 15 MPA PCC for sidewalk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</si>
  <si>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Cleaning of the project site from extra soil, grass, and materials 
</t>
    </r>
    <r>
      <rPr>
        <sz val="12"/>
        <rFont val="Calibri Light"/>
        <family val="2"/>
        <scheme val="major"/>
      </rPr>
      <t>Prepare all materials, equipment, and manpower for Cleaning the project site from extra soil, grass, and materials with all related activities to complete the job as per the in-charge engineer all waste materials and debris are to be transported to the approved damp site. All tasks for this item are to be under the full approval of the charge engineer</t>
    </r>
  </si>
  <si>
    <t>The cost for all items in this BOQ, in general, includes deploying any machinery, and manpower, and carrying out any relocations/ removal/ salvage/ disposal /reinstating tasks. The costs of checking and testing for all items and materials that need to be used should be included in the relevant unit cost of related items. However, particular issues with the costs of items are mentioned under each section in this BOQ. Details of work method &amp; and equipment/machinery for different types of work shall be brought to the attention of the Engineer to get approval of the Engineer before commencing the jobs. Read all project documents before pricing the job. Changes in market prices during the project period for any item are the responsibility of the Contractor without any extra payment. For all the finishing, electrical accessories, structural items &amp; and materials, mechanical accessories/equipment, plumbing-related materials/items, and other equipment that are mentioned in this BoQ and going to be used, samples, product data from manufacturers/companies, certificates should be submitted to Client in charge Engineer and get their approvals from in charge engineer before start the activity or use the materials and accessories in the project. The contractor has to produce the manufacturer approval certificate of the production country for all the major construction materials and the ISO certificate. The contractor must provide samples, mockups, and catalogs for testing/inspection and approval by the site engineer, The Contractor will bear the cost for samples, including any laboratory tests, both inside and outside the country, as required. The contractor must provide PPE for all laborers, personnel, engineers, and possible visitors to the site.</t>
  </si>
  <si>
    <t>Renovation of ( School Name    )</t>
  </si>
  <si>
    <r>
      <rPr>
        <b/>
        <u/>
        <sz val="12"/>
        <rFont val="Calibri Light"/>
        <family val="2"/>
        <scheme val="major"/>
      </rPr>
      <t>Removining and excavation of existing soil on the backside of the building and its transportation to a dmap site.</t>
    </r>
    <r>
      <rPr>
        <sz val="12"/>
        <rFont val="Calibri Light"/>
        <family val="2"/>
        <scheme val="major"/>
      </rPr>
      <t xml:space="preserve">
Prepare all materials, equipment, and manpower for Removing and excavation of backfill soils  with all related activities to complete the job as per drawing and instruction of the in-charge engineer all waste materials and debris are to be transported to the approved damp site. All tasks for this item are to be under the full approval of the charge engineer</t>
    </r>
  </si>
  <si>
    <t>Renovation of ( Kachor Salab Girls Primary School )</t>
  </si>
  <si>
    <r>
      <rPr>
        <b/>
        <u/>
        <sz val="12"/>
        <rFont val="Calibri Light"/>
        <family val="2"/>
        <scheme val="major"/>
      </rPr>
      <t xml:space="preserve">Construction of a stone retaining wall (L=33m, H= 3m, B=80 cm) on the south side of the building with cement based mortar to prevent the raising of sand and soil into the classrooms. </t>
    </r>
    <r>
      <rPr>
        <sz val="12"/>
        <rFont val="Calibri Light"/>
        <family val="2"/>
        <scheme val="major"/>
      </rPr>
      <t xml:space="preserve">
Prepare all materials, equipment, and manpower for Construction of a stone retaining wall (L=33m, H= 3m, B=80 cm) on the south side of the building with cement based mortar  with all related activities to complete the job as per drawing and instruction of the in-charge engineer All tasks for this item are to be under full approval in charge engineer</t>
    </r>
  </si>
  <si>
    <r>
      <rPr>
        <b/>
        <u/>
        <sz val="12"/>
        <rFont val="Calibri Light"/>
        <family val="2"/>
        <scheme val="major"/>
      </rPr>
      <t>Demolition and leveling of the collapsed portion of the buildings and transportation of wastes to the approved damp site</t>
    </r>
    <r>
      <rPr>
        <sz val="12"/>
        <rFont val="Calibri Light"/>
        <family val="2"/>
        <scheme val="major"/>
      </rPr>
      <t xml:space="preserve">
Prepare all materials, equipment, and manpower for Demolition and leveling of the collapsed portion of the buildings and transportation of wastes to the approved damp site  with all related activities to complete the job as per drawing and instruction of the in-charge engineer All tasks for this item are to be under full approval in charge engineer</t>
    </r>
  </si>
  <si>
    <t>Ls</t>
  </si>
  <si>
    <r>
      <t xml:space="preserve">Supply and installation of one coated mud plaster (Kagel) including one layer of plasteic
</t>
    </r>
    <r>
      <rPr>
        <sz val="12"/>
        <rFont val="Calibri Light"/>
        <family val="2"/>
        <scheme val="major"/>
      </rPr>
      <t>Prepare all materials, equipment, and manpower for the installation one coated mud plaster including one layer of plastic with all related activities to complete the job as per drawing and instruction of the in-charge engineer All tasks for this item are to be under full approval in charge engineer</t>
    </r>
  </si>
  <si>
    <r>
      <t xml:space="preserve">Supply and installation of PCC (1:2:4) with thickness 7 cm over mud layer of the roof
</t>
    </r>
    <r>
      <rPr>
        <sz val="12"/>
        <rFont val="Calibri Light"/>
        <family val="2"/>
        <scheme val="major"/>
      </rPr>
      <t>Prepare all materials, equipment, and manpower for the installation 7 cm PCC (1:2:4) over the roof with all related activities to complete the job as per drawing and instruction of the in-charge engineer All tasks for this item are to be under full approval in charge engineer</t>
    </r>
  </si>
  <si>
    <r>
      <rPr>
        <b/>
        <u/>
        <sz val="12"/>
        <rFont val="Calibri Light"/>
        <family val="2"/>
        <scheme val="major"/>
      </rPr>
      <t>Supply and installation of high quality ISOGAM</t>
    </r>
    <r>
      <rPr>
        <sz val="12"/>
        <rFont val="Calibri Light"/>
        <family val="2"/>
        <scheme val="major"/>
      </rPr>
      <t xml:space="preserve">
Prepare all materials, equipment, and manpower for the supply and installation of high qualtiy ISOGAM with all related activities to complete the job as per drawing and instruction of the in-charge engineer All tasks for this item are to be under full approval of in charge engineer</t>
    </r>
  </si>
  <si>
    <r>
      <rPr>
        <b/>
        <u/>
        <sz val="12"/>
        <rFont val="Calibri Light"/>
        <family val="2"/>
        <scheme val="major"/>
      </rPr>
      <t>Supply and installation of Gutter work (Vertical from GI sheet 24 guage 10x15 cm)</t>
    </r>
    <r>
      <rPr>
        <b/>
        <sz val="12"/>
        <rFont val="Calibri Light"/>
        <family val="2"/>
        <scheme val="major"/>
      </rPr>
      <t xml:space="preserve">
</t>
    </r>
    <r>
      <rPr>
        <sz val="12"/>
        <rFont val="Calibri Light"/>
        <family val="2"/>
        <scheme val="major"/>
      </rPr>
      <t>Prepare all materials, equipment, and manpower for the Supply and installation of gutter work  with all related activities to complete the job as per drawing and instruction of the in-charge engineer All tasks for this item are to be under full approval of in charge engineer</t>
    </r>
  </si>
  <si>
    <r>
      <rPr>
        <b/>
        <u/>
        <sz val="12"/>
        <rFont val="Calibri Light"/>
        <family val="2"/>
        <scheme val="major"/>
      </rPr>
      <t xml:space="preserve">Repairing and pointing of interior and exterior walls with cement and sand  1:4 </t>
    </r>
    <r>
      <rPr>
        <sz val="12"/>
        <rFont val="Calibri Light"/>
        <family val="2"/>
        <scheme val="major"/>
      </rPr>
      <t xml:space="preserve">
Prepare all materials, equipment, and manpower forRepairing and pointing of interior and exterior walls with cement and sand  1:4  with all related activities to complete the job as per drawing and instruction of the in-charge engineer all waste materials and debris are to be transported to the approved damp site. All tasks for this item are to be under the full approval of in charge engineer</t>
    </r>
  </si>
  <si>
    <r>
      <rPr>
        <b/>
        <u/>
        <sz val="12"/>
        <rFont val="Calibri Light"/>
        <family val="2"/>
        <scheme val="major"/>
      </rPr>
      <t>Black oil painting of interior and exterior walls pointing</t>
    </r>
    <r>
      <rPr>
        <sz val="12"/>
        <rFont val="Calibri Light"/>
        <family val="2"/>
        <scheme val="major"/>
      </rPr>
      <t xml:space="preserve">
Prepare all materials, equipment, and manpower for Black oil painting of interior and exterior walls pointing with cement and sand  1:4  with all related activities to complete the job as per drawing and instruction of the in-charge engineer all waste materials and debris are to be transported to the approved damp site. All tasks for this item are to be under the full approval of in charge engineer</t>
    </r>
  </si>
  <si>
    <r>
      <rPr>
        <b/>
        <u/>
        <sz val="12"/>
        <rFont val="Calibri Light"/>
        <family val="2"/>
        <scheme val="major"/>
      </rPr>
      <t>Supply and concreteting of Classrooms and sidewals floors 10 cm PCC (1:2:4)</t>
    </r>
    <r>
      <rPr>
        <b/>
        <sz val="12"/>
        <rFont val="Calibri Light"/>
        <family val="2"/>
        <scheme val="major"/>
      </rPr>
      <t xml:space="preserve">
</t>
    </r>
    <r>
      <rPr>
        <sz val="12"/>
        <rFont val="Calibri Light"/>
        <family val="2"/>
        <scheme val="major"/>
      </rPr>
      <t>Prepare all materials, equipment, and manpower for the concreteting of Classrooms and sidewals floors 10 cm PCC (1:2:4) with all related activities to complete the job as per drawing and instruction of the in-charge engineer All tasks for this item are to be under full approval in charge engineer</t>
    </r>
  </si>
  <si>
    <r>
      <rPr>
        <b/>
        <u/>
        <sz val="12"/>
        <rFont val="Calibri Light"/>
        <family val="2"/>
        <scheme val="major"/>
      </rPr>
      <t>Supply anc Construciton of standard Blackboards (6 pcs) with cement based mortar (1:4) and special painting.</t>
    </r>
    <r>
      <rPr>
        <sz val="12"/>
        <rFont val="Calibri Light"/>
        <family val="2"/>
        <scheme val="major"/>
      </rPr>
      <t xml:space="preserve">
Prepare all materials, equipment, and manpower for Construciton of standard Blackboards (6 pcs) with cement based mortar (1:4) and special painting. with all related activities to complete the job as per drawing and instruction of the in-charge engineer all waste materials and debris are to be transported to the approved damp site. All tasks for this item are to be under the full approval of the charge engineer</t>
    </r>
  </si>
  <si>
    <t>M/L</t>
  </si>
  <si>
    <r>
      <rPr>
        <b/>
        <u/>
        <sz val="12"/>
        <rFont val="Calibri Light"/>
        <family val="2"/>
        <scheme val="major"/>
      </rPr>
      <t>Exterior wall and parapet 100% Plastic Paint three coats</t>
    </r>
    <r>
      <rPr>
        <sz val="12"/>
        <rFont val="Calibri Light"/>
        <family val="2"/>
        <scheme val="major"/>
      </rPr>
      <t xml:space="preserve">
Prepare all materials, equipment, and manpower for the exterior wall 100% Plastic Paint three coats (Jotun or equivalent) including preparation, primer, and filling with all related activities to complete the job as per drawing and instruction of the in-charge engineer All tasks for this item are to be under full approval in charge engineer</t>
    </r>
  </si>
  <si>
    <r>
      <t xml:space="preserve">PCC concrete for of cells and corridor floors 15 MPA
</t>
    </r>
    <r>
      <rPr>
        <sz val="12"/>
        <rFont val="Calibri Light"/>
        <family val="2"/>
        <scheme val="major"/>
      </rPr>
      <t>Prepare all materials, equipment, and manpower for casting PCC concrete for classrooms and corridor floor 15 MPA all related activities to complete the job as per drawing and instruction of the in-charge engineer  All tasks for this item are to be under the full approval of the charge engineer</t>
    </r>
  </si>
  <si>
    <r>
      <rPr>
        <b/>
        <u/>
        <sz val="12"/>
        <rFont val="Calibri Light"/>
        <family val="2"/>
        <scheme val="major"/>
      </rPr>
      <t>Supply and installation of 4" air blow plastic pipe</t>
    </r>
    <r>
      <rPr>
        <sz val="12"/>
        <rFont val="Calibri Light"/>
        <family val="2"/>
        <scheme val="major"/>
      </rPr>
      <t xml:space="preserve">
Prepare all materials, equipment, and manpower for supply and installation of 4'' air blow plastic pipe  with all related activities to complete the job as per drawing and instruction of the in-charge engineer  All tasks for this item are to be under the full approval of the charge engineer</t>
    </r>
  </si>
  <si>
    <r>
      <rPr>
        <b/>
        <u/>
        <sz val="12"/>
        <rFont val="Calibri Light"/>
        <family val="2"/>
        <scheme val="major"/>
      </rPr>
      <t>Removing the existing damaged roof structure and its transportation to the approved damp site.</t>
    </r>
    <r>
      <rPr>
        <sz val="12"/>
        <rFont val="Calibri Light"/>
        <family val="2"/>
        <scheme val="major"/>
      </rPr>
      <t xml:space="preserve">
Prepare all materials, equipment, and manpower for Removing the existing damaged roof structure and its transportation to the approved damp site.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</si>
  <si>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Cleaning of exterior and interior walls for new painting</t>
    </r>
    <r>
      <rPr>
        <b/>
        <sz val="12"/>
        <rFont val="Calibri Light"/>
        <family val="2"/>
        <scheme val="major"/>
      </rPr>
      <t xml:space="preserve">
</t>
    </r>
    <r>
      <rPr>
        <sz val="12"/>
        <rFont val="Calibri Light"/>
        <family val="2"/>
        <scheme val="major"/>
      </rPr>
      <t>Prepare all materials, equipment, and manpower for theCleaning of exterior and interior walls for new painting work  with all related activities to complete the job as per drawing and instruction of the in-charge engineer All tasks for this item are to be under full approval of in charge engineer</t>
    </r>
  </si>
  <si>
    <r>
      <rPr>
        <b/>
        <u/>
        <sz val="12"/>
        <color theme="1"/>
        <rFont val="Calibri Light"/>
        <family val="2"/>
        <scheme val="major"/>
      </rPr>
      <t>Supply, installation and painting of new wooden doors (total 6 doors)</t>
    </r>
    <r>
      <rPr>
        <sz val="12"/>
        <color theme="1"/>
        <rFont val="Calibri Light"/>
        <family val="2"/>
        <scheme val="major"/>
      </rPr>
      <t xml:space="preserve">
Prepare all materials, equipment, and manpower for the Supply and installation of new wooden doors (total 6 doors) with all related activities to complete the job as per the drawing and instruction of the in-charge engineer. All tasks for this item are to be under the full approval of in charge engineer
</t>
    </r>
  </si>
  <si>
    <r>
      <rPr>
        <b/>
        <u/>
        <sz val="12"/>
        <color theme="1"/>
        <rFont val="Calibri Light"/>
        <family val="2"/>
        <scheme val="major"/>
      </rPr>
      <t>Supply, installation and painting of new wooden windows with glasses (total 6 windows)</t>
    </r>
    <r>
      <rPr>
        <sz val="12"/>
        <color theme="1"/>
        <rFont val="Calibri Light"/>
        <family val="2"/>
        <scheme val="major"/>
      </rPr>
      <t xml:space="preserve">
Prepare all materials, equipment, and manpower for the Supply and installation of new wooden windows with glasses (total 6 windows) with all related activities to complete the job as per the drawing and instruction of the in-charge engineer. All tasks for this item are to be under the full approval of in charge engineer
</t>
    </r>
  </si>
  <si>
    <r>
      <rPr>
        <b/>
        <u/>
        <sz val="12"/>
        <rFont val="Calibri Light"/>
        <family val="2"/>
        <scheme val="major"/>
      </rPr>
      <t>Exterior wall cement and sand Plaster  1:4</t>
    </r>
    <r>
      <rPr>
        <sz val="12"/>
        <rFont val="Calibri Light"/>
        <family val="2"/>
        <scheme val="major"/>
      </rPr>
      <t xml:space="preserve">
Prepare all materials, equipment, and manpower for exterior wall cement and sand  Plaster  1:4  with all related activities to complete the job as per drawing and instruction of the in-charge engineer All tasks for this item are to be under full approval in charge engineer</t>
    </r>
  </si>
  <si>
    <t>A. Bill of Quantity of Main Building Repairing of Kachor Salab Girls Primary School</t>
  </si>
  <si>
    <t>Total of A. Civil Works:</t>
  </si>
  <si>
    <t>B. Latrin Civil Work</t>
  </si>
  <si>
    <t>Total of B. Latrine Civil Works:</t>
  </si>
  <si>
    <t>Total A. School Building Repairing Cost</t>
  </si>
  <si>
    <t>S/N</t>
  </si>
  <si>
    <t>A. Water Well</t>
  </si>
  <si>
    <r>
      <rPr>
        <b/>
        <u/>
        <sz val="12"/>
        <rFont val="Calibri Light"/>
        <family val="2"/>
        <scheme val="major"/>
      </rPr>
      <t xml:space="preserve">Drilling of rotary well (diameter=12 in) </t>
    </r>
    <r>
      <rPr>
        <sz val="12"/>
        <rFont val="Calibri Light"/>
        <family val="2"/>
        <scheme val="major"/>
      </rPr>
      <t xml:space="preserve">
Prepare all materials, equipment, and manpower for drilling of rotary well with all related activities to complete the job as per drawing and instruction of the in-charge engineer all waste materials and debris are to be transported to the approved damp site. All tasks for this item are to be under the full approval of the charge engineer</t>
    </r>
  </si>
  <si>
    <t>meter</t>
  </si>
  <si>
    <r>
      <rPr>
        <b/>
        <u/>
        <sz val="12"/>
        <rFont val="Calibri Light"/>
        <family val="2"/>
        <scheme val="major"/>
      </rPr>
      <t xml:space="preserve">Excavation of foundation in Grade 3 land </t>
    </r>
    <r>
      <rPr>
        <sz val="12"/>
        <rFont val="Calibri Light"/>
        <family val="2"/>
        <scheme val="major"/>
      </rPr>
      <t xml:space="preserve">
Prepare all materials, equipment, and manpower for excavation of foundation in Grade 3 land with all related activities to complete the job as per drawing and instruction of the in-charge engineer all waste materials and debris are to be transported to the approved damp site. All tasks for this item are to be under the full approval of the charge engineer</t>
    </r>
  </si>
  <si>
    <t>Cu.m</t>
  </si>
  <si>
    <r>
      <rPr>
        <b/>
        <u/>
        <sz val="12"/>
        <rFont val="Calibri Light"/>
        <family val="2"/>
        <scheme val="major"/>
      </rPr>
      <t>Installation of pipe (diameter 2 in) with steel Galvanized cable 6 mm diamtger</t>
    </r>
    <r>
      <rPr>
        <sz val="12"/>
        <rFont val="Calibri Light"/>
        <family val="2"/>
        <scheme val="major"/>
      </rPr>
      <t xml:space="preserve">
Prepare all materials, equipment, and manpower for installation of pipe (diameter = 2 in) with Galvanized steel cable 6 mm with all related activities to complete the job as per drawing and instruction of the in-charge engineer All tasks for this item are to be under full approval in charge engineer</t>
    </r>
  </si>
  <si>
    <r>
      <rPr>
        <b/>
        <u/>
        <sz val="12"/>
        <rFont val="Calibri Light"/>
        <family val="2"/>
        <scheme val="major"/>
      </rPr>
      <t xml:space="preserve">Preparation and installation sum mirsible pump with 2 Hsp and 120 m head </t>
    </r>
    <r>
      <rPr>
        <sz val="12"/>
        <rFont val="Calibri Light"/>
        <family val="2"/>
        <scheme val="major"/>
      </rPr>
      <t xml:space="preserve">
Prepare all materials, equipment, and manpower for the preparation and installation sum mirsible pump whith 2 Hsp and 120 m head with all related activities to complete the job as per drawing and instruction of the in-charge engineer All tasks for this item are to be under full approval in charge engineer</t>
    </r>
  </si>
  <si>
    <t>set</t>
  </si>
  <si>
    <r>
      <rPr>
        <b/>
        <u/>
        <sz val="12"/>
        <color theme="1"/>
        <rFont val="Calibri Light"/>
        <family val="2"/>
        <scheme val="major"/>
      </rPr>
      <t>Installation of air relive valve best quality.</t>
    </r>
    <r>
      <rPr>
        <sz val="12"/>
        <color theme="1"/>
        <rFont val="Calibri Light"/>
        <family val="2"/>
        <scheme val="major"/>
      </rPr>
      <t xml:space="preserve">
Prepare all materials, equipment, and manpower for the installation of air relive valve best qualtiy with all related activities to complete the job as per the drawing and instruction of the in-charge engineer all waste materials and debris are to be transported to the approved damp site. All tasks for this item are to be under the full approval of in charge engineer
</t>
    </r>
  </si>
  <si>
    <t>EACH</t>
  </si>
  <si>
    <r>
      <rPr>
        <b/>
        <u/>
        <sz val="12"/>
        <rFont val="Calibri Light"/>
        <family val="2"/>
        <scheme val="major"/>
      </rPr>
      <t>Installation of gate valve best quality</t>
    </r>
    <r>
      <rPr>
        <b/>
        <sz val="12"/>
        <rFont val="Calibri Light"/>
        <family val="2"/>
        <scheme val="major"/>
      </rPr>
      <t xml:space="preserve">
</t>
    </r>
    <r>
      <rPr>
        <sz val="12"/>
        <rFont val="Calibri Light"/>
        <family val="2"/>
        <scheme val="major"/>
      </rPr>
      <t>Prepare all materials, equipment, and manpower for the Supply and installation of gat galve best qualtiy with all related activities to complete the job as per drawing and instruction of the in-charge engineer All tasks for this item are to be under full approval of in charge engineer</t>
    </r>
  </si>
  <si>
    <r>
      <rPr>
        <b/>
        <u/>
        <sz val="12"/>
        <rFont val="Calibri Light"/>
        <family val="2"/>
        <scheme val="major"/>
      </rPr>
      <t>Supply and installation of elbow (dia=2 in) best qualtiy</t>
    </r>
    <r>
      <rPr>
        <b/>
        <sz val="12"/>
        <rFont val="Calibri Light"/>
        <family val="2"/>
        <scheme val="major"/>
      </rPr>
      <t xml:space="preserve">
</t>
    </r>
    <r>
      <rPr>
        <sz val="12"/>
        <rFont val="Calibri Light"/>
        <family val="2"/>
        <scheme val="major"/>
      </rPr>
      <t>Prepare all materials, equipment, and manpower for the Supply, installation of elbow with all related activities to complete the job as per drawing and instruction of the in-charge engineer All tasks for this item are to be under full approval of in charge engineer</t>
    </r>
  </si>
  <si>
    <r>
      <rPr>
        <b/>
        <u/>
        <sz val="12"/>
        <rFont val="Calibri Light"/>
        <family val="2"/>
        <scheme val="major"/>
      </rPr>
      <t xml:space="preserve">Supply and installation relegate of clay backfill around of casing pipe </t>
    </r>
    <r>
      <rPr>
        <sz val="12"/>
        <rFont val="Calibri Light"/>
        <family val="2"/>
        <scheme val="major"/>
      </rPr>
      <t xml:space="preserve">
Prepare all materials, equipment, and manpower for supply and installation relegate of clay backfill around of casing pipe  with all related activities to complete the job as per drawing and instruction of the in-charge engineer  All tasks for this item are to be under the full approval of the charge engineer</t>
    </r>
  </si>
  <si>
    <r>
      <rPr>
        <b/>
        <u/>
        <sz val="12"/>
        <rFont val="Calibri Light"/>
        <family val="2"/>
        <scheme val="major"/>
      </rPr>
      <t xml:space="preserve">Supply and installation of relegate of gravel for external around of filter pipe </t>
    </r>
    <r>
      <rPr>
        <sz val="12"/>
        <rFont val="Calibri Light"/>
        <family val="2"/>
        <scheme val="major"/>
      </rPr>
      <t xml:space="preserve">
Prepare all materials, equipment, and manpower for supply and installation of relegate of gravel for external around filter pipe  with all related activities to complete the job as per drawing and instruction of the in-charge engineer  All tasks for this item are to be under the full approval of the charge engineer</t>
    </r>
  </si>
  <si>
    <r>
      <rPr>
        <b/>
        <u/>
        <sz val="12"/>
        <rFont val="Calibri Light"/>
        <family val="2"/>
        <scheme val="major"/>
      </rPr>
      <t xml:space="preserve">Supply and installation of relegate for Sufa </t>
    </r>
    <r>
      <rPr>
        <sz val="12"/>
        <rFont val="Calibri Light"/>
        <family val="2"/>
        <scheme val="major"/>
      </rPr>
      <t xml:space="preserve">
Prepare all materials, equipment, and manpower for supply and installation of relegate for sufa  with all related activities to complete the job as per drawing and instruction of the in-charge engineer  All tasks for this item are to be under the full approval of the charge engineer</t>
    </r>
  </si>
  <si>
    <r>
      <t xml:space="preserve">Supply and installation of relegate of PCC mix 1:2:4 for Sufa
</t>
    </r>
    <r>
      <rPr>
        <sz val="12"/>
        <rFont val="Calibri Light"/>
        <family val="2"/>
        <scheme val="major"/>
      </rPr>
      <t>Prepare all materials, equipment, and manpower for the Supply and installation of the relegate of PCC (1:2:4) for Sufa with all required accessories, and  all related activities to complete the job as per the drawing and instructions of the in-charge engineer  All tasks for this item are to be under the full approval of the charge engineer</t>
    </r>
  </si>
  <si>
    <t>Total C. Water well</t>
  </si>
  <si>
    <t>Total D. Latrine Building Repairing Cost</t>
  </si>
  <si>
    <t>D.  Bill of Quantity of the Latrine Building Repairing of Kachor Salab Girls Primary School</t>
  </si>
  <si>
    <t>D3</t>
  </si>
  <si>
    <t>D4</t>
  </si>
  <si>
    <t>D5</t>
  </si>
  <si>
    <t>D6</t>
  </si>
  <si>
    <t>D7</t>
  </si>
  <si>
    <t>D8</t>
  </si>
  <si>
    <t>D9</t>
  </si>
  <si>
    <t>D10</t>
  </si>
  <si>
    <t>D11</t>
  </si>
  <si>
    <t>D12</t>
  </si>
  <si>
    <t>D14</t>
  </si>
  <si>
    <t>D15</t>
  </si>
  <si>
    <t>D16</t>
  </si>
  <si>
    <t>D17</t>
  </si>
  <si>
    <r>
      <rPr>
        <b/>
        <u/>
        <sz val="12"/>
        <rFont val="Calibri Light"/>
        <family val="2"/>
        <scheme val="major"/>
      </rPr>
      <t>Interior walls 75% Plastic Paint three coats</t>
    </r>
    <r>
      <rPr>
        <sz val="12"/>
        <rFont val="Calibri Light"/>
        <family val="2"/>
        <scheme val="major"/>
      </rPr>
      <t xml:space="preserve">
Prepare all materials, equipment, and manpower for the interior walls 75% Plastic Paint three coats with all related activities to complete the job as per drawing and instruction of the in-charge engineer All tasks for this item are to be under full approval in charge engineer</t>
    </r>
  </si>
  <si>
    <r>
      <t xml:space="preserve">Supply and installation of one coated mud plaster (Kagel) including one layer of plastic
</t>
    </r>
    <r>
      <rPr>
        <sz val="12"/>
        <rFont val="Calibri Light"/>
        <family val="2"/>
        <scheme val="major"/>
      </rPr>
      <t>Prepare all materials, equipment, and manpower for the installation one coated mud plaster including one layer of plastic with all related activities to complete the job as per drawing and instruction of the in-charge engineer All tasks for this item are to be under full approval in charge engineer</t>
    </r>
  </si>
  <si>
    <r>
      <rPr>
        <b/>
        <u/>
        <sz val="12"/>
        <rFont val="Calibri Light"/>
        <family val="2"/>
        <scheme val="major"/>
      </rPr>
      <t>Supply and installation of new wooden windows with their flyscreen.</t>
    </r>
    <r>
      <rPr>
        <sz val="12"/>
        <rFont val="Calibri Light"/>
        <family val="2"/>
        <scheme val="major"/>
      </rPr>
      <t xml:space="preserve">
Prepare all materials, equipment, and manpower for the Supply and installation of new wooden windows s with their flyscreen prepare the location of windows (total 17) , and preparation of the location for the installation of new wooden windows and doors with all related activities to complete the job as per the drawing and instruction of the in-charge engineer all waste materials and debris are to be transported to the approved damp site. All tasks for this item are to be under the full approval of in charge engineer</t>
    </r>
  </si>
  <si>
    <r>
      <rPr>
        <b/>
        <u/>
        <sz val="12"/>
        <rFont val="Calibri Light"/>
        <family val="2"/>
        <scheme val="major"/>
      </rPr>
      <t>Supply and installation of new wooden doors with their locks and complete accessories</t>
    </r>
    <r>
      <rPr>
        <sz val="12"/>
        <rFont val="Calibri Light"/>
        <family val="2"/>
        <scheme val="major"/>
      </rPr>
      <t xml:space="preserve">
Prepare all materials, equipment, and manpower for the Supply and installation of new wooden doors  prepare the location of doors (total 8) , and preparation of the location for the installation of new wooden doors with all related activities to complete the job as per the drawing and instruction of the in-charge engineer all waste materials and debris are to be transported to the approved damp site. All tasks for this item are to be under the full approval of in charge engineer</t>
    </r>
  </si>
  <si>
    <r>
      <rPr>
        <b/>
        <u/>
        <sz val="12"/>
        <rFont val="Calibri Light"/>
        <family val="2"/>
        <scheme val="major"/>
      </rPr>
      <t>Supply, installation and flyscreen for the windows of the latrine</t>
    </r>
    <r>
      <rPr>
        <b/>
        <sz val="12"/>
        <rFont val="Calibri Light"/>
        <family val="2"/>
        <scheme val="major"/>
      </rPr>
      <t xml:space="preserve">
</t>
    </r>
    <r>
      <rPr>
        <sz val="12"/>
        <rFont val="Calibri Light"/>
        <family val="2"/>
        <scheme val="major"/>
      </rPr>
      <t>Prepare all materials, equipment, and manpower for the supply, installation and flyscreen for the windows of the latrine with all related activities to complete the job as per drawing and instruction of the in-charge engineer All tasks for this item are to be under full approval of in charge engineer</t>
    </r>
  </si>
  <si>
    <t>D13</t>
  </si>
  <si>
    <t>D18</t>
  </si>
  <si>
    <t>Renovation of ( 5 Pai Mixed Secondary School    )</t>
  </si>
  <si>
    <t>A. Bill of Quantity for Drilling a rotary water well (100 m) of 5 Pai Mixed Secondary School (Priority 1)</t>
  </si>
  <si>
    <r>
      <rPr>
        <b/>
        <u/>
        <sz val="12"/>
        <rFont val="Calibri Light"/>
        <family val="2"/>
        <scheme val="major"/>
      </rPr>
      <t>Site Preparation for drilling of water well</t>
    </r>
    <r>
      <rPr>
        <sz val="12"/>
        <rFont val="Calibri Light"/>
        <family val="2"/>
        <scheme val="major"/>
      </rPr>
      <t xml:space="preserve">
Prepare all materials, equipment, and manpower forSite preparation for drilling of water well with all related activities to complete the job as per drawing and instruction of the in-charge engineer all waste materials and debris are to be transported to the approved damp site. All tasks for this item are to be under the full approval of the charge engineer</t>
    </r>
  </si>
  <si>
    <t>SqM</t>
  </si>
  <si>
    <t>It is need to drill 100m water well.</t>
  </si>
  <si>
    <r>
      <rPr>
        <b/>
        <u/>
        <sz val="12"/>
        <rFont val="Calibri Light"/>
        <family val="2"/>
        <scheme val="major"/>
      </rPr>
      <t>Installation of pvc pipe (diameter = 8in) Scheduale 80</t>
    </r>
    <r>
      <rPr>
        <sz val="12"/>
        <rFont val="Calibri Light"/>
        <family val="2"/>
        <scheme val="major"/>
      </rPr>
      <t xml:space="preserve">
Prepare all materials, equipment, and manpower for Installation of pvc pipe (diameter = 8in) Scheduale 80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</si>
  <si>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Installation of pvc filter pipe (diameter = 8in) Scheduale 80</t>
    </r>
    <r>
      <rPr>
        <sz val="12"/>
        <rFont val="Calibri Light"/>
        <family val="2"/>
        <scheme val="major"/>
      </rPr>
      <t xml:space="preserve">
Prepare all materials, equipment, and manpower for Installation of pvc filter pipe (diameter = 8in) Scheduale 80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</si>
  <si>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color theme="1"/>
        <rFont val="Calibri Light"/>
        <family val="2"/>
        <scheme val="major"/>
      </rPr>
      <t xml:space="preserve">Sypply and installation of best quality wire 1(3x6) mm2 </t>
    </r>
    <r>
      <rPr>
        <sz val="12"/>
        <color theme="1"/>
        <rFont val="Calibri Light"/>
        <family val="2"/>
        <scheme val="major"/>
      </rPr>
      <t xml:space="preserve">
Prepare all materials, equipment, and manpower for  installation of best quality wire  1(3x6) mm2, with replacing the accessories as needed (hinges, locks, broken glasses) with the best quality. with all related activities to complete the job as per drawing and instruction of the in-charge engineer all waste materials and debris are to be transported to the approved damp site. All tasks for this item are to be under the full approval of in charge engineer</t>
    </r>
  </si>
  <si>
    <r>
      <t xml:space="preserve">Supply and installation of check valve (dia= 2") best qualtiy
</t>
    </r>
    <r>
      <rPr>
        <sz val="12"/>
        <rFont val="Calibri Light"/>
        <family val="2"/>
        <scheme val="major"/>
      </rPr>
      <t>Prepare all materials, equipment, and manpower for supply and installation of check valve (dia=2") best qualtiy all related activities to complete the job as per drawing and instruction of the in-charge engineer  All tasks for this item are to be under the full approval of the charge engineer</t>
    </r>
  </si>
  <si>
    <t>M3</t>
  </si>
  <si>
    <t>A15</t>
  </si>
  <si>
    <t>A16</t>
  </si>
  <si>
    <t>A17</t>
  </si>
  <si>
    <r>
      <t xml:space="preserve">Supply and installation of solar panels with high quality 270 W Polycrystalline made in Germany
</t>
    </r>
    <r>
      <rPr>
        <sz val="12"/>
        <rFont val="Calibri Light"/>
        <family val="2"/>
        <scheme val="major"/>
      </rPr>
      <t>Prepare all materials, equipment, and manpower for theSupply and installation of solar panels with high quality 270 W Polycrystalline made in Germany with  all related activities to complete the job as per the drawing and instructions of the in-charge engineer  All tasks for this item are to be under the full approval of the charge engineer</t>
    </r>
  </si>
  <si>
    <t>Ea</t>
  </si>
  <si>
    <t>A18</t>
  </si>
  <si>
    <r>
      <t xml:space="preserve">Supply and installation of chinese hybrid 5kw with high quality
</t>
    </r>
    <r>
      <rPr>
        <sz val="12"/>
        <rFont val="Calibri Light"/>
        <family val="2"/>
        <scheme val="major"/>
      </rPr>
      <t>Prepare all materials, equipment, and manpower for theSupply and installation of supply and installation of chinese hybrid 5kw with high quality with  all related activities to complete the job as per the drawing and instructions of the in-charge engineer  All tasks for this item are to be under the full approval of the charge engineer</t>
    </r>
  </si>
  <si>
    <t>A19</t>
  </si>
  <si>
    <r>
      <t xml:space="preserve">Supply and installation of dry battery 200 AMP for solar system made in Thailand with high quality
</t>
    </r>
    <r>
      <rPr>
        <sz val="12"/>
        <rFont val="Calibri Light"/>
        <family val="2"/>
        <scheme val="major"/>
      </rPr>
      <t>Prepare all materials, equipment, and manpower for the supply and installation of dry battery 200 AMP for solar system made in Thailand with high quality with  all related activities to complete the job as per the drawing and instructions of the in-charge engineer  All tasks for this item are to be under the full approval of the charge engineer</t>
    </r>
  </si>
  <si>
    <t>A20</t>
  </si>
  <si>
    <r>
      <t xml:space="preserve">Supply and installation of  wire 1(3x4) mm2 coper from water pump switch to waterpump
</t>
    </r>
    <r>
      <rPr>
        <sz val="12"/>
        <rFont val="Calibri Light"/>
        <family val="2"/>
        <scheme val="major"/>
      </rPr>
      <t>Prepare all materials, equipment, and manpower for the supply and installation of  wire 1(3x4) mm2 coper from water pump switch to waterpump with  all related activities to complete the job as per the drawing and instructions of the in-charge engineer  All tasks for this item are to be under the full approval of the charge engineer</t>
    </r>
  </si>
  <si>
    <t>A21</t>
  </si>
  <si>
    <r>
      <t xml:space="preserve">Supply and installation of  wire 1(1x10) mm2 coper from solar panel to battery good quality
</t>
    </r>
    <r>
      <rPr>
        <sz val="12"/>
        <rFont val="Calibri Light"/>
        <family val="2"/>
        <scheme val="major"/>
      </rPr>
      <t>Prepare all materials, equipment, and manpower for the supply and installation of  wire 1(3x4) mm2 coper from solar panel to battery good quality with all related activities to complete the job as per the drawing and instructions of the in-charge engineer  All tasks for this item are to be under the full approval of the charge engineer</t>
    </r>
  </si>
  <si>
    <t>A22</t>
  </si>
  <si>
    <r>
      <t xml:space="preserve">Supply and installation of  wire 1(2x4) mm2 coper from inventor to wiring of swich good quality
</t>
    </r>
    <r>
      <rPr>
        <sz val="12"/>
        <rFont val="Calibri Light"/>
        <family val="2"/>
        <scheme val="major"/>
      </rPr>
      <t>Prepare all materials, equipment, and manpower for the Supply and installation of  wire 1(2x4) mm2 coper from inventor to wiring of swich good quality with all related activities to complete the job as per the drawing and instructions of the in-charge engineer  All tasks for this item are to be under the full approval of the charge engineer</t>
    </r>
  </si>
  <si>
    <t>A23</t>
  </si>
  <si>
    <r>
      <t xml:space="preserve">Supply and installation of  grounding rod 3 meter length dia 20 mm from copper
</t>
    </r>
    <r>
      <rPr>
        <sz val="12"/>
        <rFont val="Calibri Light"/>
        <family val="2"/>
        <scheme val="major"/>
      </rPr>
      <t>Prepare all materials, equipment, and manpower for the Supply and installation of  grounding rod 3 meter length dia 20 mm from copper with all related activities to complete the job as per the drawing and instructions of the in-charge engineer  All tasks for this item are to be under the full approval of the charge engineer</t>
    </r>
  </si>
  <si>
    <t>A24</t>
  </si>
  <si>
    <r>
      <t xml:space="preserve">Supply and installation of connections for all systems
</t>
    </r>
    <r>
      <rPr>
        <sz val="12"/>
        <rFont val="Calibri Light"/>
        <family val="2"/>
        <scheme val="major"/>
      </rPr>
      <t>Prepare all materials, equipment, and manpower for the Supply and installation of connections for all systems with all related activities to complete the job as per the drawing and instructions of the in-charge engineer  All tasks for this item are to be under the full approval of the charge engineer</t>
    </r>
  </si>
  <si>
    <t>A25</t>
  </si>
  <si>
    <r>
      <t xml:space="preserve">Supply and installation of lighting protection rod 1.5m length dia 19mm coper
</t>
    </r>
    <r>
      <rPr>
        <sz val="12"/>
        <rFont val="Calibri Light"/>
        <family val="2"/>
        <scheme val="major"/>
      </rPr>
      <t>Prepare all materials, equipment, and manpower for the Supply and installation of lighting protection rod 1.5m length dia 19mm coper with all related activities to complete the job as per the drawing and instructions of the in-charge engineer  All tasks for this item are to be under the full approval of the charge engineer</t>
    </r>
  </si>
  <si>
    <t>A26</t>
  </si>
  <si>
    <r>
      <t xml:space="preserve">Supply and installation of 4inch Jisti pipe and the tickness is 3mm making a frame for 6 solar mirrors that the height is 4m and 1m should be into earth and convert to p.c.c and ring laring should be 2.5 inch amd it sould be able to do a round about and when it goes toward sun it should be lock 
</t>
    </r>
    <r>
      <rPr>
        <sz val="12"/>
        <rFont val="Calibri Light"/>
        <family val="2"/>
        <scheme val="major"/>
      </rPr>
      <t>Prepare all materials, equipment, and manpower for the Supply and installation of 4inch Jisti pipe and the tickness is 3mm making a frame for 6 solar mirrors that the height is 4m and 1m should be into earth and convert to p.c.c and ring laring should be 2.5 inch amd it sould be able to do a round about and when it goes toward sun it should be lock  with all related activities to complete the job as per the drawing and instructions of the in-charge engineer  All tasks for this item are to be under the full approval of the charge engineer</t>
    </r>
  </si>
  <si>
    <t>A27</t>
  </si>
  <si>
    <r>
      <t xml:space="preserve">Well development (with one of the following techniques: Hydro jetting, sure blocks or air development)
</t>
    </r>
    <r>
      <rPr>
        <sz val="12"/>
        <rFont val="Calibri Light"/>
        <family val="2"/>
        <scheme val="major"/>
      </rPr>
      <t>Prepare all materials, equipment, and manpower for the Well development (with one of the following techniques: Hydro jetting, sure blocks or air development) with all related activities to complete the job as per the drawing and instructions of the in-charge engineer  All tasks for this item are to be under the full approval of the charge engineer.</t>
    </r>
  </si>
  <si>
    <t>Total cost of water well drilling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</si>
</sst>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4" x14ac:knownFonts="1">
    <font>
      <sz val="11"/>
      <color theme="1"/>
      <name val="Calibri"/>
      <family val="2"/>
      <scheme val="minor"/>
    </font>
    <font>
      <b/>
      <sz val="12"/>
      <color theme="1"/>
      <name val="Calibri Light"/>
      <family val="2"/>
    </font>
    <font>
      <b/>
      <sz val="11"/>
      <color theme="1"/>
      <name val="Calibri Light"/>
      <family val="2"/>
    </font>
    <font>
      <sz val="11"/>
      <color theme="1"/>
      <name val="Calibri Light"/>
      <family val="2"/>
    </font>
    <font>
      <vertAlign val="superscript"/>
      <sz val="11"/>
      <color theme="1"/>
      <name val="Calibri Light"/>
      <family val="2"/>
    </font>
    <font>
      <sz val="8"/>
      <name val="Calibri"/>
      <family val="2"/>
      <scheme val="minor"/>
    </font>
    <font>
      <sz val="11"/>
      <color theme="1"/>
      <name val="Calibri Light"/>
      <family val="2"/>
      <scheme val="major"/>
    </font>
    <font>
      <sz val="12"/>
      <name val="Calibri Light"/>
      <family val="2"/>
      <scheme val="major"/>
    </font>
    <font>
      <b/>
      <sz val="16"/>
      <name val="Calibri Light"/>
      <family val="2"/>
      <scheme val="major"/>
    </font>
    <font>
      <sz val="10"/>
      <name val="Calibri Light"/>
      <family val="2"/>
      <scheme val="major"/>
    </font>
    <font>
      <b/>
      <sz val="12"/>
      <name val="Calibri Light"/>
      <family val="2"/>
      <scheme val="major"/>
    </font>
    <font>
      <sz val="10"/>
      <color rgb="FF000000"/>
      <name val="Calibri Light"/>
      <family val="2"/>
      <scheme val="major"/>
    </font>
    <font>
      <b/>
      <u/>
      <sz val="12"/>
      <name val="Calibri Light"/>
      <family val="2"/>
      <scheme val="major"/>
    </font>
    <font>
      <sz val="9"/>
      <name val="Calibri Light"/>
      <family val="2"/>
      <scheme val="major"/>
    </font>
    <font>
      <sz val="9"/>
      <color rgb="FF000000"/>
      <name val="Calibri Light"/>
      <family val="2"/>
      <scheme val="major"/>
    </font>
    <font>
      <b/>
      <sz val="14"/>
      <color theme="1"/>
      <name val="Times New Roman"/>
      <family val="1"/>
    </font>
    <font>
      <b/>
      <sz val="16"/>
      <color theme="1"/>
      <name val="Calibri Light"/>
      <family val="2"/>
      <scheme val="major"/>
    </font>
    <font>
      <sz val="9"/>
      <color theme="1"/>
      <name val="Calibri Light"/>
      <family val="2"/>
      <scheme val="major"/>
    </font>
    <font>
      <sz val="12"/>
      <color theme="1"/>
      <name val="Calibri Light"/>
      <family val="2"/>
      <scheme val="major"/>
    </font>
    <font>
      <b/>
      <u/>
      <sz val="12"/>
      <color theme="1"/>
      <name val="Calibri Light"/>
      <family val="2"/>
      <scheme val="major"/>
    </font>
    <font>
      <sz val="11"/>
      <color theme="1"/>
      <name val="Calibri"/>
      <family val="2"/>
      <scheme val="minor"/>
    </font>
    <font>
      <b/>
      <sz val="12"/>
      <color rgb="FF000000"/>
      <name val="Calibri Light"/>
      <family val="2"/>
      <scheme val="major"/>
    </font>
    <font>
      <sz val="11"/>
      <name val="Calibri Light"/>
      <family val="2"/>
      <scheme val="major"/>
    </font>
    <font>
      <sz val="12"/>
      <color rgb="FF000000"/>
      <name val="Calibri Light"/>
      <family val="2"/>
      <scheme val="major"/>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rgb="FF92D05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43" fontId="20" fillId="0" borderId="0" applyFont="0" applyFill="0" applyBorder="0" applyAlignment="0" applyProtection="0"/>
  </cellStyleXfs>
  <cellXfs count="97">
    <xf numFmtId="0" fontId="0" fillId="0" borderId="0" xfId="0"/>
    <xf numFmtId="0" fontId="1" fillId="2" borderId="1" xfId="0" applyFont="1" applyFill="1" applyBorder="1" applyAlignment="1">
      <alignment horizontal="left" vertical="center"/>
    </xf>
    <xf numFmtId="164" fontId="1" fillId="2" borderId="1" xfId="0" applyNumberFormat="1" applyFont="1" applyFill="1" applyBorder="1" applyAlignment="1">
      <alignment horizontal="left" vertical="center"/>
    </xf>
    <xf numFmtId="2" fontId="1" fillId="2" borderId="1" xfId="0" applyNumberFormat="1" applyFont="1" applyFill="1" applyBorder="1" applyAlignment="1">
      <alignment horizontal="left" vertical="center"/>
    </xf>
    <xf numFmtId="0" fontId="2" fillId="3" borderId="1" xfId="0" applyFont="1" applyFill="1" applyBorder="1" applyAlignment="1">
      <alignment horizontal="center"/>
    </xf>
    <xf numFmtId="164" fontId="2" fillId="3" borderId="1" xfId="0" applyNumberFormat="1" applyFont="1" applyFill="1" applyBorder="1" applyAlignment="1">
      <alignment horizontal="left"/>
    </xf>
    <xf numFmtId="164" fontId="2" fillId="3" borderId="1" xfId="0" applyNumberFormat="1" applyFont="1" applyFill="1" applyBorder="1" applyAlignment="1">
      <alignment horizontal="center"/>
    </xf>
    <xf numFmtId="2" fontId="2" fillId="3" borderId="1" xfId="0" applyNumberFormat="1" applyFont="1" applyFill="1" applyBorder="1" applyAlignment="1">
      <alignment horizontal="center"/>
    </xf>
    <xf numFmtId="2" fontId="2" fillId="3" borderId="1" xfId="0" applyNumberFormat="1" applyFont="1" applyFill="1" applyBorder="1"/>
    <xf numFmtId="164" fontId="2" fillId="3" borderId="1" xfId="0" applyNumberFormat="1" applyFont="1" applyFill="1" applyBorder="1"/>
    <xf numFmtId="0" fontId="3" fillId="0" borderId="1" xfId="0" applyFont="1" applyBorder="1"/>
    <xf numFmtId="164" fontId="3" fillId="0" borderId="1" xfId="0" applyNumberFormat="1" applyFont="1" applyBorder="1" applyAlignment="1">
      <alignment horizontal="left"/>
    </xf>
    <xf numFmtId="164" fontId="3" fillId="0" borderId="1" xfId="0" applyNumberFormat="1" applyFont="1" applyBorder="1"/>
    <xf numFmtId="0" fontId="3" fillId="0" borderId="2" xfId="0" applyFont="1" applyBorder="1"/>
    <xf numFmtId="0" fontId="3" fillId="0" borderId="3" xfId="0" applyFont="1" applyBorder="1"/>
    <xf numFmtId="0" fontId="2" fillId="0" borderId="1" xfId="0" applyFont="1" applyBorder="1" applyAlignment="1">
      <alignment horizontal="center"/>
    </xf>
    <xf numFmtId="2" fontId="2" fillId="0" borderId="1" xfId="0" applyNumberFormat="1" applyFont="1" applyBorder="1"/>
    <xf numFmtId="164" fontId="2" fillId="0" borderId="1" xfId="0" applyNumberFormat="1" applyFont="1" applyBorder="1"/>
    <xf numFmtId="0" fontId="6" fillId="0" borderId="0" xfId="0" applyFont="1" applyAlignment="1">
      <alignment horizontal="left" vertical="top"/>
    </xf>
    <xf numFmtId="1" fontId="11" fillId="0" borderId="5" xfId="0" applyNumberFormat="1" applyFont="1" applyBorder="1" applyAlignment="1">
      <alignment horizontal="center" vertical="center" shrinkToFit="1"/>
    </xf>
    <xf numFmtId="0" fontId="7" fillId="0" borderId="1" xfId="0" applyFont="1" applyBorder="1" applyAlignment="1">
      <alignment horizontal="left" vertical="top" wrapText="1"/>
    </xf>
    <xf numFmtId="0" fontId="13" fillId="0" borderId="1" xfId="0" applyFont="1" applyBorder="1" applyAlignment="1">
      <alignment horizontal="center" vertical="center" wrapText="1"/>
    </xf>
    <xf numFmtId="2" fontId="14" fillId="0" borderId="1" xfId="0" applyNumberFormat="1" applyFont="1" applyBorder="1" applyAlignment="1">
      <alignment horizontal="center" vertical="center" shrinkToFit="1"/>
    </xf>
    <xf numFmtId="2" fontId="14" fillId="0" borderId="1" xfId="0" applyNumberFormat="1" applyFont="1" applyBorder="1" applyAlignment="1">
      <alignment horizontal="center" vertical="center" wrapText="1"/>
    </xf>
    <xf numFmtId="0" fontId="13" fillId="0" borderId="6" xfId="0" applyFont="1" applyBorder="1" applyAlignment="1">
      <alignment horizontal="left" vertical="center" wrapText="1"/>
    </xf>
    <xf numFmtId="0" fontId="12" fillId="0" borderId="1" xfId="0" applyFont="1" applyBorder="1" applyAlignment="1">
      <alignment horizontal="left" vertical="top" wrapText="1"/>
    </xf>
    <xf numFmtId="0" fontId="10" fillId="0" borderId="1" xfId="0" applyFont="1" applyBorder="1" applyAlignment="1">
      <alignment horizontal="left" vertical="top" wrapText="1"/>
    </xf>
    <xf numFmtId="0" fontId="11" fillId="0" borderId="0" xfId="0" applyFont="1" applyAlignment="1">
      <alignment horizontal="center" vertical="center"/>
    </xf>
    <xf numFmtId="0" fontId="6" fillId="0" borderId="0" xfId="0" applyFont="1" applyAlignment="1">
      <alignment horizontal="center" vertical="center"/>
    </xf>
    <xf numFmtId="2" fontId="6" fillId="0" borderId="0" xfId="0" applyNumberFormat="1" applyFont="1" applyAlignment="1">
      <alignment horizontal="center" vertical="center"/>
    </xf>
    <xf numFmtId="0" fontId="6" fillId="0" borderId="0" xfId="0" applyFont="1" applyAlignment="1">
      <alignment horizontal="left" vertical="center"/>
    </xf>
    <xf numFmtId="0" fontId="7" fillId="0" borderId="1" xfId="0" applyFont="1" applyFill="1" applyBorder="1" applyAlignment="1">
      <alignment horizontal="left" vertical="top" wrapText="1"/>
    </xf>
    <xf numFmtId="0" fontId="13" fillId="0" borderId="1" xfId="0" applyFont="1" applyFill="1" applyBorder="1" applyAlignment="1">
      <alignment horizontal="center" vertical="center" wrapText="1"/>
    </xf>
    <xf numFmtId="2" fontId="14" fillId="0" borderId="1" xfId="0" applyNumberFormat="1" applyFont="1" applyFill="1" applyBorder="1" applyAlignment="1">
      <alignment horizontal="center" vertical="center" shrinkToFit="1"/>
    </xf>
    <xf numFmtId="2" fontId="14" fillId="0" borderId="1" xfId="0" applyNumberFormat="1" applyFont="1" applyFill="1" applyBorder="1" applyAlignment="1">
      <alignment horizontal="center" vertical="center" wrapText="1"/>
    </xf>
    <xf numFmtId="0" fontId="7" fillId="4" borderId="1" xfId="0" applyFont="1" applyFill="1" applyBorder="1" applyAlignment="1">
      <alignment horizontal="left" vertical="top" wrapText="1"/>
    </xf>
    <xf numFmtId="0" fontId="13" fillId="4" borderId="4" xfId="0" applyFont="1" applyFill="1" applyBorder="1" applyAlignment="1">
      <alignment horizontal="center" vertical="center" wrapText="1"/>
    </xf>
    <xf numFmtId="2" fontId="14" fillId="4" borderId="4" xfId="0" applyNumberFormat="1" applyFont="1" applyFill="1" applyBorder="1" applyAlignment="1">
      <alignment horizontal="center" vertical="center" shrinkToFit="1"/>
    </xf>
    <xf numFmtId="2" fontId="14" fillId="4" borderId="4" xfId="0" applyNumberFormat="1" applyFont="1" applyFill="1" applyBorder="1" applyAlignment="1">
      <alignment horizontal="center" vertical="center" wrapText="1"/>
    </xf>
    <xf numFmtId="0" fontId="13" fillId="4" borderId="11" xfId="0" applyFont="1" applyFill="1" applyBorder="1" applyAlignment="1">
      <alignment horizontal="left" vertical="center" wrapText="1"/>
    </xf>
    <xf numFmtId="0" fontId="0" fillId="0" borderId="5" xfId="0" applyBorder="1" applyAlignment="1">
      <alignment horizontal="center" vertical="center"/>
    </xf>
    <xf numFmtId="0" fontId="0" fillId="0" borderId="1" xfId="0" applyBorder="1" applyAlignment="1">
      <alignment horizontal="left" vertical="center" wrapText="1"/>
    </xf>
    <xf numFmtId="0" fontId="15" fillId="5" borderId="10" xfId="0" applyFont="1" applyFill="1" applyBorder="1" applyAlignment="1">
      <alignment vertical="center"/>
    </xf>
    <xf numFmtId="0" fontId="15" fillId="5" borderId="4" xfId="0" applyFont="1" applyFill="1" applyBorder="1" applyAlignment="1">
      <alignment horizontal="center" vertical="center" wrapText="1"/>
    </xf>
    <xf numFmtId="4" fontId="15" fillId="5" borderId="11" xfId="0" applyNumberFormat="1" applyFont="1" applyFill="1" applyBorder="1" applyAlignment="1">
      <alignment horizontal="center" vertical="center"/>
    </xf>
    <xf numFmtId="4" fontId="0" fillId="0" borderId="0" xfId="0" applyNumberFormat="1"/>
    <xf numFmtId="0" fontId="15" fillId="4" borderId="5" xfId="0" applyFont="1" applyFill="1" applyBorder="1" applyAlignment="1">
      <alignment horizontal="center" vertical="center"/>
    </xf>
    <xf numFmtId="0" fontId="15" fillId="4" borderId="1" xfId="0" applyFont="1" applyFill="1" applyBorder="1" applyAlignment="1">
      <alignment horizontal="center" vertical="center" wrapText="1"/>
    </xf>
    <xf numFmtId="0" fontId="15" fillId="4" borderId="6" xfId="0" applyFont="1" applyFill="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left" vertical="center" wrapText="1"/>
    </xf>
    <xf numFmtId="2" fontId="17" fillId="0" borderId="1" xfId="0" applyNumberFormat="1" applyFont="1" applyBorder="1" applyAlignment="1">
      <alignment horizontal="center" vertical="center" wrapText="1"/>
    </xf>
    <xf numFmtId="0" fontId="18" fillId="0" borderId="1" xfId="0" applyFont="1" applyBorder="1" applyAlignment="1">
      <alignment horizontal="left" vertical="center" wrapText="1"/>
    </xf>
    <xf numFmtId="0" fontId="10" fillId="0" borderId="1" xfId="0" applyFont="1" applyBorder="1" applyAlignment="1">
      <alignment horizontal="left" vertical="center" wrapText="1"/>
    </xf>
    <xf numFmtId="0" fontId="12"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2" fillId="0" borderId="1" xfId="0" applyFont="1" applyBorder="1" applyAlignment="1">
      <alignment horizontal="left" vertical="center" wrapText="1"/>
    </xf>
    <xf numFmtId="43" fontId="0" fillId="0" borderId="6" xfId="1" applyFont="1" applyBorder="1" applyAlignment="1">
      <alignment horizontal="center"/>
    </xf>
    <xf numFmtId="43" fontId="0" fillId="0" borderId="1" xfId="1" applyFont="1" applyBorder="1" applyAlignment="1"/>
    <xf numFmtId="2" fontId="17" fillId="0" borderId="1" xfId="0" applyNumberFormat="1" applyFont="1" applyBorder="1" applyAlignment="1">
      <alignment horizontal="center" vertical="center" shrinkToFit="1"/>
    </xf>
    <xf numFmtId="0" fontId="7"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1" fontId="11" fillId="0" borderId="1" xfId="0" applyNumberFormat="1" applyFont="1" applyBorder="1" applyAlignment="1">
      <alignment horizontal="center" vertical="center" shrinkToFit="1"/>
    </xf>
    <xf numFmtId="0" fontId="13" fillId="0" borderId="1" xfId="0" applyFont="1" applyBorder="1" applyAlignment="1">
      <alignment horizontal="left" vertical="center" wrapText="1"/>
    </xf>
    <xf numFmtId="2" fontId="21" fillId="6" borderId="1" xfId="0" applyNumberFormat="1" applyFont="1" applyFill="1" applyBorder="1" applyAlignment="1">
      <alignment horizontal="center" vertical="center" wrapText="1"/>
    </xf>
    <xf numFmtId="0" fontId="13" fillId="6" borderId="1" xfId="0" applyFont="1" applyFill="1" applyBorder="1" applyAlignment="1">
      <alignment horizontal="left" vertical="center" wrapText="1"/>
    </xf>
    <xf numFmtId="0" fontId="0" fillId="0" borderId="0" xfId="0" applyFill="1"/>
    <xf numFmtId="43" fontId="0" fillId="0" borderId="0" xfId="0" applyNumberFormat="1" applyFill="1"/>
    <xf numFmtId="0" fontId="2" fillId="0" borderId="1" xfId="0" applyFont="1" applyBorder="1" applyAlignment="1">
      <alignment horizontal="center"/>
    </xf>
    <xf numFmtId="0" fontId="16" fillId="4" borderId="7"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9" xfId="0" applyFont="1" applyFill="1" applyBorder="1" applyAlignment="1">
      <alignment horizontal="center" vertical="center" wrapText="1"/>
    </xf>
    <xf numFmtId="0" fontId="9" fillId="0" borderId="5" xfId="0" applyFont="1" applyBorder="1" applyAlignment="1">
      <alignment horizontal="left" vertical="top" wrapText="1"/>
    </xf>
    <xf numFmtId="0" fontId="9" fillId="0" borderId="1" xfId="0" applyFont="1" applyBorder="1" applyAlignment="1">
      <alignment horizontal="left" vertical="top" wrapText="1"/>
    </xf>
    <xf numFmtId="0" fontId="9" fillId="0" borderId="6" xfId="0" applyFont="1" applyBorder="1" applyAlignment="1">
      <alignment horizontal="left" vertical="top"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7" fillId="4" borderId="5" xfId="0" applyFont="1" applyFill="1" applyBorder="1" applyAlignment="1">
      <alignment horizontal="center" vertical="center" wrapText="1"/>
    </xf>
    <xf numFmtId="0" fontId="10" fillId="4" borderId="1" xfId="0" applyFont="1" applyFill="1" applyBorder="1" applyAlignment="1">
      <alignment horizontal="center" vertical="top" wrapText="1"/>
    </xf>
    <xf numFmtId="0" fontId="10" fillId="4" borderId="1"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1" fontId="21" fillId="4" borderId="10" xfId="0" applyNumberFormat="1" applyFont="1" applyFill="1" applyBorder="1" applyAlignment="1">
      <alignment horizontal="center" vertical="center" shrinkToFit="1"/>
    </xf>
    <xf numFmtId="1" fontId="21" fillId="4" borderId="4" xfId="0" applyNumberFormat="1" applyFont="1" applyFill="1" applyBorder="1" applyAlignment="1">
      <alignment horizontal="center" vertical="center" shrinkToFit="1"/>
    </xf>
    <xf numFmtId="2" fontId="21" fillId="4" borderId="4" xfId="0" applyNumberFormat="1" applyFont="1" applyFill="1" applyBorder="1" applyAlignment="1">
      <alignment horizontal="center" vertical="center" wrapText="1"/>
    </xf>
    <xf numFmtId="0" fontId="22" fillId="0" borderId="1" xfId="0" applyFont="1" applyBorder="1" applyAlignment="1">
      <alignment horizontal="left" vertical="top" wrapText="1"/>
    </xf>
    <xf numFmtId="0" fontId="7" fillId="4" borderId="4" xfId="0" applyFont="1" applyFill="1" applyBorder="1" applyAlignment="1">
      <alignment horizontal="center" vertical="center" wrapText="1"/>
    </xf>
    <xf numFmtId="2" fontId="23" fillId="4" borderId="4" xfId="0" applyNumberFormat="1" applyFont="1" applyFill="1" applyBorder="1" applyAlignment="1">
      <alignment horizontal="center" vertical="center" shrinkToFit="1"/>
    </xf>
    <xf numFmtId="2" fontId="23" fillId="4" borderId="4" xfId="0" applyNumberFormat="1" applyFont="1" applyFill="1" applyBorder="1" applyAlignment="1">
      <alignment horizontal="center" vertical="center" wrapText="1"/>
    </xf>
    <xf numFmtId="0" fontId="7" fillId="4" borderId="11" xfId="0" applyFont="1" applyFill="1" applyBorder="1" applyAlignment="1">
      <alignment horizontal="lef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customXml" Target="../customXml/item6.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34"/>
  <sheetViews>
    <sheetView topLeftCell="A108" zoomScale="85" zoomScaleNormal="85" workbookViewId="0">
      <selection activeCell="I124" sqref="I124"/>
    </sheetView>
  </sheetViews>
  <sheetFormatPr defaultRowHeight="14.5" x14ac:dyDescent="0.35"/>
  <cols>
    <col min="1" max="1" width="4.90625" bestFit="1" customWidth="1"/>
    <col min="2" max="2" width="26.36328125" bestFit="1" customWidth="1"/>
    <col min="3" max="3" width="23.90625" bestFit="1" customWidth="1"/>
    <col min="10" max="10" width="9.6328125" bestFit="1" customWidth="1"/>
  </cols>
  <sheetData>
    <row r="1" spans="1:10" ht="15.5" x14ac:dyDescent="0.35">
      <c r="A1" s="1" t="s">
        <v>0</v>
      </c>
      <c r="B1" s="2" t="s">
        <v>1</v>
      </c>
      <c r="C1" s="2" t="s">
        <v>2</v>
      </c>
      <c r="D1" s="2" t="s">
        <v>3</v>
      </c>
      <c r="E1" s="3" t="s">
        <v>0</v>
      </c>
      <c r="F1" s="2" t="s">
        <v>4</v>
      </c>
      <c r="G1" s="2" t="s">
        <v>5</v>
      </c>
      <c r="H1" s="2" t="s">
        <v>6</v>
      </c>
      <c r="I1" s="3" t="s">
        <v>7</v>
      </c>
      <c r="J1" s="2" t="s">
        <v>8</v>
      </c>
    </row>
    <row r="2" spans="1:10" x14ac:dyDescent="0.35">
      <c r="A2" s="4">
        <v>1</v>
      </c>
      <c r="B2" s="5" t="s">
        <v>9</v>
      </c>
      <c r="C2" s="6"/>
      <c r="D2" s="6"/>
      <c r="E2" s="7"/>
      <c r="F2" s="6"/>
      <c r="G2" s="6"/>
      <c r="H2" s="6"/>
      <c r="I2" s="8"/>
      <c r="J2" s="9"/>
    </row>
    <row r="3" spans="1:10" x14ac:dyDescent="0.35">
      <c r="A3" s="10"/>
      <c r="B3" s="11" t="s">
        <v>9</v>
      </c>
      <c r="C3" s="12" t="s">
        <v>10</v>
      </c>
      <c r="D3" s="12" t="s">
        <v>11</v>
      </c>
      <c r="E3" s="10">
        <v>1</v>
      </c>
      <c r="F3" s="13"/>
      <c r="G3" s="14"/>
      <c r="H3" s="10"/>
      <c r="I3" s="10">
        <v>1</v>
      </c>
      <c r="J3" s="10"/>
    </row>
    <row r="4" spans="1:10" x14ac:dyDescent="0.35">
      <c r="A4" s="68" t="s">
        <v>7</v>
      </c>
      <c r="B4" s="68"/>
      <c r="C4" s="68"/>
      <c r="D4" s="68"/>
      <c r="E4" s="68"/>
      <c r="F4" s="68"/>
      <c r="G4" s="68"/>
      <c r="H4" s="68"/>
      <c r="I4" s="16">
        <f>SUM(I3)</f>
        <v>1</v>
      </c>
      <c r="J4" s="17"/>
    </row>
    <row r="5" spans="1:10" x14ac:dyDescent="0.35">
      <c r="A5" s="4">
        <v>1</v>
      </c>
      <c r="B5" s="5" t="s">
        <v>12</v>
      </c>
      <c r="C5" s="6"/>
      <c r="D5" s="6"/>
      <c r="E5" s="7"/>
      <c r="F5" s="6"/>
      <c r="G5" s="6"/>
      <c r="H5" s="6"/>
      <c r="I5" s="8"/>
      <c r="J5" s="9"/>
    </row>
    <row r="6" spans="1:10" ht="16.5" x14ac:dyDescent="0.35">
      <c r="A6" s="10"/>
      <c r="B6" s="11" t="s">
        <v>20</v>
      </c>
      <c r="C6" s="12" t="s">
        <v>22</v>
      </c>
      <c r="D6" s="12" t="s">
        <v>21</v>
      </c>
      <c r="E6" s="10">
        <v>1</v>
      </c>
      <c r="F6" s="10">
        <v>25.89</v>
      </c>
      <c r="G6" s="10"/>
      <c r="H6" s="10">
        <v>2.6</v>
      </c>
      <c r="I6" s="10">
        <f>E6*F6*H6</f>
        <v>67.314000000000007</v>
      </c>
      <c r="J6" s="10"/>
    </row>
    <row r="7" spans="1:10" ht="16.5" x14ac:dyDescent="0.35">
      <c r="A7" s="10"/>
      <c r="B7" s="11"/>
      <c r="C7" s="12" t="s">
        <v>23</v>
      </c>
      <c r="D7" s="12" t="s">
        <v>21</v>
      </c>
      <c r="E7" s="10">
        <v>2</v>
      </c>
      <c r="F7" s="10">
        <f>10.3</f>
        <v>10.3</v>
      </c>
      <c r="G7" s="10"/>
      <c r="H7" s="10">
        <v>2.6</v>
      </c>
      <c r="I7" s="10">
        <f t="shared" ref="I7:I13" si="0">E7*F7*H7</f>
        <v>53.56</v>
      </c>
      <c r="J7" s="10"/>
    </row>
    <row r="8" spans="1:10" ht="16.5" x14ac:dyDescent="0.35">
      <c r="A8" s="10"/>
      <c r="B8" s="11"/>
      <c r="C8" s="12" t="s">
        <v>24</v>
      </c>
      <c r="D8" s="12" t="s">
        <v>21</v>
      </c>
      <c r="E8" s="10">
        <v>2</v>
      </c>
      <c r="F8" s="10">
        <f>1.18</f>
        <v>1.18</v>
      </c>
      <c r="G8" s="10"/>
      <c r="H8" s="10">
        <v>2.6</v>
      </c>
      <c r="I8" s="10">
        <f t="shared" si="0"/>
        <v>6.1360000000000001</v>
      </c>
      <c r="J8" s="10"/>
    </row>
    <row r="9" spans="1:10" ht="16.5" x14ac:dyDescent="0.35">
      <c r="A9" s="10"/>
      <c r="B9" s="11"/>
      <c r="C9" s="12" t="s">
        <v>25</v>
      </c>
      <c r="D9" s="12" t="s">
        <v>21</v>
      </c>
      <c r="E9" s="10">
        <v>1</v>
      </c>
      <c r="F9" s="10">
        <v>7.89</v>
      </c>
      <c r="G9" s="10"/>
      <c r="H9" s="10">
        <v>2.6</v>
      </c>
      <c r="I9" s="10">
        <f t="shared" si="0"/>
        <v>20.513999999999999</v>
      </c>
      <c r="J9" s="10"/>
    </row>
    <row r="10" spans="1:10" ht="16.5" x14ac:dyDescent="0.35">
      <c r="A10" s="10"/>
      <c r="B10" s="11"/>
      <c r="C10" s="12" t="s">
        <v>26</v>
      </c>
      <c r="D10" s="12" t="s">
        <v>21</v>
      </c>
      <c r="E10" s="10">
        <v>2</v>
      </c>
      <c r="F10" s="10">
        <v>7.5</v>
      </c>
      <c r="G10" s="10"/>
      <c r="H10" s="10">
        <v>2.6</v>
      </c>
      <c r="I10" s="10">
        <f t="shared" si="0"/>
        <v>39</v>
      </c>
      <c r="J10" s="10"/>
    </row>
    <row r="11" spans="1:10" ht="16.5" x14ac:dyDescent="0.35">
      <c r="A11" s="10"/>
      <c r="B11" s="11"/>
      <c r="C11" s="12" t="s">
        <v>27</v>
      </c>
      <c r="D11" s="12" t="s">
        <v>21</v>
      </c>
      <c r="E11" s="10">
        <v>2</v>
      </c>
      <c r="F11" s="10">
        <v>8.24</v>
      </c>
      <c r="G11" s="10"/>
      <c r="H11" s="10">
        <v>2.6</v>
      </c>
      <c r="I11" s="10">
        <f t="shared" si="0"/>
        <v>42.848000000000006</v>
      </c>
      <c r="J11" s="10"/>
    </row>
    <row r="12" spans="1:10" ht="16.5" x14ac:dyDescent="0.35">
      <c r="A12" s="10"/>
      <c r="B12" s="11"/>
      <c r="C12" s="12" t="s">
        <v>27</v>
      </c>
      <c r="D12" s="12" t="s">
        <v>21</v>
      </c>
      <c r="E12" s="10">
        <v>2</v>
      </c>
      <c r="F12" s="10">
        <v>3.78</v>
      </c>
      <c r="G12" s="10"/>
      <c r="H12" s="10">
        <v>2.6</v>
      </c>
      <c r="I12" s="10">
        <f t="shared" si="0"/>
        <v>19.655999999999999</v>
      </c>
      <c r="J12" s="10"/>
    </row>
    <row r="13" spans="1:10" ht="16.5" x14ac:dyDescent="0.35">
      <c r="A13" s="10"/>
      <c r="B13" s="11"/>
      <c r="C13" s="12" t="s">
        <v>28</v>
      </c>
      <c r="D13" s="12" t="s">
        <v>21</v>
      </c>
      <c r="E13" s="10">
        <v>1</v>
      </c>
      <c r="F13" s="10">
        <v>26</v>
      </c>
      <c r="G13" s="10"/>
      <c r="H13" s="10">
        <v>0.5</v>
      </c>
      <c r="I13" s="10">
        <f t="shared" si="0"/>
        <v>13</v>
      </c>
      <c r="J13" s="10"/>
    </row>
    <row r="14" spans="1:10" x14ac:dyDescent="0.35">
      <c r="A14" s="68" t="s">
        <v>7</v>
      </c>
      <c r="B14" s="68"/>
      <c r="C14" s="68"/>
      <c r="D14" s="68"/>
      <c r="E14" s="68"/>
      <c r="F14" s="68"/>
      <c r="G14" s="68"/>
      <c r="H14" s="68"/>
      <c r="I14" s="16">
        <f>SUM(I6:I13)</f>
        <v>262.02800000000002</v>
      </c>
      <c r="J14" s="17"/>
    </row>
    <row r="15" spans="1:10" x14ac:dyDescent="0.35">
      <c r="A15" s="15"/>
      <c r="B15" s="15"/>
      <c r="C15" s="15"/>
      <c r="D15" s="15"/>
      <c r="E15" s="15"/>
      <c r="F15" s="15"/>
      <c r="G15" s="15"/>
      <c r="H15" s="15"/>
      <c r="I15" s="16"/>
      <c r="J15" s="17"/>
    </row>
    <row r="16" spans="1:10" x14ac:dyDescent="0.35">
      <c r="A16" s="4">
        <v>2</v>
      </c>
      <c r="B16" s="5" t="s">
        <v>82</v>
      </c>
      <c r="C16" s="6"/>
      <c r="D16" s="6"/>
      <c r="E16" s="7"/>
      <c r="F16" s="6"/>
      <c r="G16" s="6"/>
      <c r="H16" s="6"/>
      <c r="I16" s="8"/>
      <c r="J16" s="9"/>
    </row>
    <row r="17" spans="1:13" ht="16.5" x14ac:dyDescent="0.35">
      <c r="A17" s="10"/>
      <c r="B17" s="11" t="s">
        <v>20</v>
      </c>
      <c r="C17" s="12" t="s">
        <v>22</v>
      </c>
      <c r="D17" s="12" t="s">
        <v>21</v>
      </c>
      <c r="E17" s="10">
        <v>1</v>
      </c>
      <c r="F17" s="10">
        <v>25.89</v>
      </c>
      <c r="G17" s="10"/>
      <c r="H17" s="10">
        <v>2.6</v>
      </c>
      <c r="I17" s="10">
        <f>E17*F17*H17</f>
        <v>67.314000000000007</v>
      </c>
      <c r="J17" s="10"/>
    </row>
    <row r="18" spans="1:13" ht="16.5" x14ac:dyDescent="0.35">
      <c r="A18" s="10"/>
      <c r="B18" s="11"/>
      <c r="C18" s="12" t="s">
        <v>23</v>
      </c>
      <c r="D18" s="12" t="s">
        <v>21</v>
      </c>
      <c r="E18" s="10">
        <v>2</v>
      </c>
      <c r="F18" s="10">
        <f>10.3</f>
        <v>10.3</v>
      </c>
      <c r="G18" s="10"/>
      <c r="H18" s="10">
        <v>2.6</v>
      </c>
      <c r="I18" s="10">
        <f t="shared" ref="I18:I24" si="1">E18*F18*H18</f>
        <v>53.56</v>
      </c>
      <c r="J18" s="10"/>
      <c r="M18">
        <f>0.5+0.15+0.12+1.28</f>
        <v>2.0499999999999998</v>
      </c>
    </row>
    <row r="19" spans="1:13" ht="16.5" x14ac:dyDescent="0.35">
      <c r="A19" s="10"/>
      <c r="B19" s="11"/>
      <c r="C19" s="12" t="s">
        <v>24</v>
      </c>
      <c r="D19" s="12" t="s">
        <v>21</v>
      </c>
      <c r="E19" s="10">
        <v>2</v>
      </c>
      <c r="F19" s="10">
        <f>1.18</f>
        <v>1.18</v>
      </c>
      <c r="G19" s="10"/>
      <c r="H19" s="10">
        <v>2.6</v>
      </c>
      <c r="I19" s="10">
        <f t="shared" si="1"/>
        <v>6.1360000000000001</v>
      </c>
      <c r="J19" s="10"/>
    </row>
    <row r="20" spans="1:13" ht="16.5" x14ac:dyDescent="0.35">
      <c r="A20" s="10"/>
      <c r="B20" s="11"/>
      <c r="C20" s="12" t="s">
        <v>25</v>
      </c>
      <c r="D20" s="12" t="s">
        <v>21</v>
      </c>
      <c r="E20" s="10">
        <v>1</v>
      </c>
      <c r="F20" s="10">
        <v>7.89</v>
      </c>
      <c r="G20" s="10"/>
      <c r="H20" s="10">
        <v>2.6</v>
      </c>
      <c r="I20" s="10">
        <f t="shared" si="1"/>
        <v>20.513999999999999</v>
      </c>
      <c r="J20" s="10"/>
    </row>
    <row r="21" spans="1:13" ht="16.5" x14ac:dyDescent="0.35">
      <c r="A21" s="10"/>
      <c r="B21" s="11"/>
      <c r="C21" s="12" t="s">
        <v>26</v>
      </c>
      <c r="D21" s="12" t="s">
        <v>21</v>
      </c>
      <c r="E21" s="10">
        <v>2</v>
      </c>
      <c r="F21" s="10">
        <v>7.5</v>
      </c>
      <c r="G21" s="10"/>
      <c r="H21" s="10">
        <v>2.6</v>
      </c>
      <c r="I21" s="10">
        <f t="shared" si="1"/>
        <v>39</v>
      </c>
      <c r="J21" s="10"/>
    </row>
    <row r="22" spans="1:13" ht="16.5" x14ac:dyDescent="0.35">
      <c r="A22" s="10"/>
      <c r="B22" s="11"/>
      <c r="C22" s="12" t="s">
        <v>27</v>
      </c>
      <c r="D22" s="12" t="s">
        <v>21</v>
      </c>
      <c r="E22" s="10">
        <v>2</v>
      </c>
      <c r="F22" s="10">
        <v>8.24</v>
      </c>
      <c r="G22" s="10"/>
      <c r="H22" s="10">
        <v>2.6</v>
      </c>
      <c r="I22" s="10">
        <f t="shared" si="1"/>
        <v>42.848000000000006</v>
      </c>
      <c r="J22" s="10"/>
    </row>
    <row r="23" spans="1:13" ht="16.5" x14ac:dyDescent="0.35">
      <c r="A23" s="10"/>
      <c r="B23" s="11"/>
      <c r="C23" s="12" t="s">
        <v>27</v>
      </c>
      <c r="D23" s="12" t="s">
        <v>21</v>
      </c>
      <c r="E23" s="10">
        <v>2</v>
      </c>
      <c r="F23" s="10">
        <v>3.78</v>
      </c>
      <c r="G23" s="10"/>
      <c r="H23" s="10">
        <v>2.6</v>
      </c>
      <c r="I23" s="10">
        <f t="shared" si="1"/>
        <v>19.655999999999999</v>
      </c>
      <c r="J23" s="10"/>
    </row>
    <row r="24" spans="1:13" ht="16.5" x14ac:dyDescent="0.35">
      <c r="A24" s="10"/>
      <c r="B24" s="11"/>
      <c r="C24" s="12" t="s">
        <v>28</v>
      </c>
      <c r="D24" s="12" t="s">
        <v>21</v>
      </c>
      <c r="E24" s="10">
        <v>1</v>
      </c>
      <c r="F24" s="10">
        <v>101</v>
      </c>
      <c r="G24" s="10"/>
      <c r="H24">
        <f>0.5+0.15+0.12+1.28+0.5</f>
        <v>2.5499999999999998</v>
      </c>
      <c r="I24" s="10">
        <f t="shared" si="1"/>
        <v>257.54999999999995</v>
      </c>
      <c r="J24" s="10"/>
    </row>
    <row r="25" spans="1:13" x14ac:dyDescent="0.35">
      <c r="A25" s="68" t="s">
        <v>7</v>
      </c>
      <c r="B25" s="68"/>
      <c r="C25" s="68"/>
      <c r="D25" s="68"/>
      <c r="E25" s="68"/>
      <c r="F25" s="68"/>
      <c r="G25" s="68"/>
      <c r="H25" s="68"/>
      <c r="I25" s="16">
        <f>SUM(I17:I24)</f>
        <v>506.57799999999997</v>
      </c>
      <c r="J25" s="17"/>
    </row>
    <row r="26" spans="1:13" x14ac:dyDescent="0.35">
      <c r="A26" s="4">
        <v>2</v>
      </c>
      <c r="B26" s="5" t="s">
        <v>13</v>
      </c>
      <c r="C26" s="6"/>
      <c r="D26" s="6"/>
      <c r="E26" s="7"/>
      <c r="F26" s="6"/>
      <c r="G26" s="6"/>
      <c r="H26" s="6"/>
      <c r="I26" s="8"/>
      <c r="J26" s="9"/>
    </row>
    <row r="27" spans="1:13" ht="16.5" x14ac:dyDescent="0.35">
      <c r="A27" s="10"/>
      <c r="B27" s="11" t="s">
        <v>32</v>
      </c>
      <c r="C27" s="12" t="s">
        <v>30</v>
      </c>
      <c r="D27" s="12" t="s">
        <v>21</v>
      </c>
      <c r="E27" s="10">
        <v>1</v>
      </c>
      <c r="F27" s="10">
        <f>4.39+3.38+1</f>
        <v>8.77</v>
      </c>
      <c r="G27" s="10">
        <v>1.25</v>
      </c>
      <c r="H27" s="10"/>
      <c r="I27" s="10">
        <f>E27*F27*G27</f>
        <v>10.962499999999999</v>
      </c>
      <c r="J27" s="10"/>
    </row>
    <row r="28" spans="1:13" ht="16.5" x14ac:dyDescent="0.35">
      <c r="A28" s="10"/>
      <c r="B28" s="11"/>
      <c r="C28" s="12" t="s">
        <v>31</v>
      </c>
      <c r="D28" s="12" t="s">
        <v>21</v>
      </c>
      <c r="E28" s="10">
        <v>1</v>
      </c>
      <c r="F28" s="10">
        <v>4.41</v>
      </c>
      <c r="G28" s="10">
        <v>0.5</v>
      </c>
      <c r="H28" s="10"/>
      <c r="I28" s="10">
        <f t="shared" ref="I28:I37" si="2">E28*F28*G28</f>
        <v>2.2050000000000001</v>
      </c>
      <c r="J28" s="10"/>
    </row>
    <row r="29" spans="1:13" ht="16.5" x14ac:dyDescent="0.35">
      <c r="A29" s="10"/>
      <c r="B29" s="11"/>
      <c r="C29" s="12" t="s">
        <v>33</v>
      </c>
      <c r="D29" s="12" t="s">
        <v>21</v>
      </c>
      <c r="E29" s="10">
        <v>1</v>
      </c>
      <c r="F29" s="10">
        <v>3</v>
      </c>
      <c r="G29" s="10">
        <v>0.5</v>
      </c>
      <c r="H29" s="10"/>
      <c r="I29" s="10">
        <f t="shared" si="2"/>
        <v>1.5</v>
      </c>
      <c r="J29" s="10"/>
    </row>
    <row r="30" spans="1:13" ht="16.5" x14ac:dyDescent="0.35">
      <c r="A30" s="10"/>
      <c r="B30" s="11"/>
      <c r="C30" s="12" t="s">
        <v>35</v>
      </c>
      <c r="D30" s="12" t="s">
        <v>21</v>
      </c>
      <c r="E30" s="10">
        <v>1</v>
      </c>
      <c r="F30" s="10">
        <f>3.21*2</f>
        <v>6.42</v>
      </c>
      <c r="G30" s="10">
        <v>2</v>
      </c>
      <c r="H30" s="10"/>
      <c r="I30" s="10">
        <f t="shared" si="2"/>
        <v>12.84</v>
      </c>
      <c r="J30" s="10"/>
    </row>
    <row r="31" spans="1:13" ht="16.5" x14ac:dyDescent="0.35">
      <c r="A31" s="10"/>
      <c r="B31" s="11"/>
      <c r="C31" s="12" t="s">
        <v>34</v>
      </c>
      <c r="D31" s="12" t="s">
        <v>21</v>
      </c>
      <c r="E31" s="10">
        <v>1</v>
      </c>
      <c r="F31" s="10">
        <f>3.2+3.45</f>
        <v>6.65</v>
      </c>
      <c r="G31" s="10">
        <v>2.5</v>
      </c>
      <c r="H31" s="10"/>
      <c r="I31" s="10">
        <f t="shared" si="2"/>
        <v>16.625</v>
      </c>
      <c r="J31" s="10"/>
    </row>
    <row r="32" spans="1:13" ht="16.5" x14ac:dyDescent="0.35">
      <c r="A32" s="10"/>
      <c r="B32" s="11"/>
      <c r="C32" s="12" t="s">
        <v>36</v>
      </c>
      <c r="D32" s="12" t="s">
        <v>21</v>
      </c>
      <c r="E32" s="10">
        <v>1</v>
      </c>
      <c r="F32" s="10">
        <v>3</v>
      </c>
      <c r="G32" s="10">
        <v>0.5</v>
      </c>
      <c r="H32" s="10"/>
      <c r="I32" s="10">
        <f t="shared" si="2"/>
        <v>1.5</v>
      </c>
      <c r="J32" s="10"/>
    </row>
    <row r="33" spans="1:10" ht="16.5" x14ac:dyDescent="0.35">
      <c r="A33" s="10"/>
      <c r="B33" s="11"/>
      <c r="C33" s="12" t="s">
        <v>37</v>
      </c>
      <c r="D33" s="12" t="s">
        <v>21</v>
      </c>
      <c r="E33" s="10">
        <v>1</v>
      </c>
      <c r="F33" s="10">
        <v>0.5</v>
      </c>
      <c r="G33" s="10">
        <v>0.5</v>
      </c>
      <c r="H33" s="10"/>
      <c r="I33" s="10">
        <f t="shared" si="2"/>
        <v>0.25</v>
      </c>
      <c r="J33" s="10"/>
    </row>
    <row r="34" spans="1:10" ht="16.5" x14ac:dyDescent="0.35">
      <c r="A34" s="10"/>
      <c r="B34" s="11"/>
      <c r="C34" s="12" t="s">
        <v>38</v>
      </c>
      <c r="D34" s="12" t="s">
        <v>21</v>
      </c>
      <c r="E34" s="10">
        <v>1</v>
      </c>
      <c r="F34" s="10">
        <v>1</v>
      </c>
      <c r="G34" s="10">
        <v>2.5</v>
      </c>
      <c r="H34" s="10"/>
      <c r="I34" s="10">
        <f t="shared" si="2"/>
        <v>2.5</v>
      </c>
      <c r="J34" s="10"/>
    </row>
    <row r="35" spans="1:10" ht="16.5" x14ac:dyDescent="0.35">
      <c r="A35" s="10"/>
      <c r="B35" s="11"/>
      <c r="C35" s="12" t="s">
        <v>29</v>
      </c>
      <c r="D35" s="12" t="s">
        <v>21</v>
      </c>
      <c r="E35" s="10">
        <v>1</v>
      </c>
      <c r="F35" s="10">
        <v>2</v>
      </c>
      <c r="G35" s="10">
        <v>0.5</v>
      </c>
      <c r="H35" s="10"/>
      <c r="I35" s="10">
        <f t="shared" si="2"/>
        <v>1</v>
      </c>
      <c r="J35" s="10"/>
    </row>
    <row r="36" spans="1:10" ht="16.5" x14ac:dyDescent="0.35">
      <c r="A36" s="10"/>
      <c r="B36" s="11"/>
      <c r="C36" s="12" t="s">
        <v>39</v>
      </c>
      <c r="D36" s="12" t="s">
        <v>21</v>
      </c>
      <c r="E36" s="10">
        <v>1</v>
      </c>
      <c r="F36" s="10">
        <f>2+1.5+2+4</f>
        <v>9.5</v>
      </c>
      <c r="G36" s="10">
        <v>2.5</v>
      </c>
      <c r="H36" s="10"/>
      <c r="I36" s="10">
        <f t="shared" si="2"/>
        <v>23.75</v>
      </c>
      <c r="J36" s="10"/>
    </row>
    <row r="37" spans="1:10" ht="16.5" x14ac:dyDescent="0.35">
      <c r="A37" s="10"/>
      <c r="B37" s="11"/>
      <c r="C37" s="12" t="s">
        <v>40</v>
      </c>
      <c r="D37" s="12" t="s">
        <v>21</v>
      </c>
      <c r="E37" s="10">
        <v>1</v>
      </c>
      <c r="F37" s="10">
        <v>5.16</v>
      </c>
      <c r="G37" s="10">
        <v>1.2</v>
      </c>
      <c r="H37" s="10"/>
      <c r="I37" s="10">
        <f t="shared" si="2"/>
        <v>6.1920000000000002</v>
      </c>
      <c r="J37" s="10"/>
    </row>
    <row r="38" spans="1:10" x14ac:dyDescent="0.35">
      <c r="A38" s="68" t="s">
        <v>7</v>
      </c>
      <c r="B38" s="68"/>
      <c r="C38" s="68"/>
      <c r="D38" s="68"/>
      <c r="E38" s="68"/>
      <c r="F38" s="68"/>
      <c r="G38" s="68"/>
      <c r="H38" s="68"/>
      <c r="I38" s="16">
        <f>SUM(I27:I37)</f>
        <v>79.3245</v>
      </c>
      <c r="J38" s="17"/>
    </row>
    <row r="39" spans="1:10" ht="16.5" x14ac:dyDescent="0.35">
      <c r="A39" s="10"/>
      <c r="B39" s="11" t="s">
        <v>89</v>
      </c>
      <c r="C39" s="12" t="s">
        <v>31</v>
      </c>
      <c r="D39" s="12" t="s">
        <v>21</v>
      </c>
      <c r="E39" s="10">
        <v>1</v>
      </c>
      <c r="F39" s="10">
        <v>2</v>
      </c>
      <c r="G39" s="10">
        <v>1</v>
      </c>
      <c r="H39" s="10"/>
      <c r="I39" s="10">
        <f t="shared" ref="I39:I51" si="3">E39*F39*G39</f>
        <v>2</v>
      </c>
      <c r="J39" s="10"/>
    </row>
    <row r="40" spans="1:10" ht="16.5" x14ac:dyDescent="0.35">
      <c r="A40" s="10"/>
      <c r="B40" s="11"/>
      <c r="C40" s="12" t="s">
        <v>33</v>
      </c>
      <c r="D40" s="12" t="s">
        <v>21</v>
      </c>
      <c r="E40" s="10">
        <v>1</v>
      </c>
      <c r="F40" s="10">
        <v>4.4000000000000004</v>
      </c>
      <c r="G40" s="10">
        <v>3</v>
      </c>
      <c r="H40" s="10"/>
      <c r="I40" s="10">
        <f t="shared" si="3"/>
        <v>13.200000000000001</v>
      </c>
      <c r="J40" s="10"/>
    </row>
    <row r="41" spans="1:10" ht="16.5" x14ac:dyDescent="0.35">
      <c r="A41" s="10"/>
      <c r="B41" s="11"/>
      <c r="C41" s="12" t="s">
        <v>35</v>
      </c>
      <c r="D41" s="12" t="s">
        <v>21</v>
      </c>
      <c r="E41" s="10">
        <v>1</v>
      </c>
      <c r="F41" s="10">
        <v>3</v>
      </c>
      <c r="G41" s="10">
        <v>3</v>
      </c>
      <c r="H41" s="10"/>
      <c r="I41" s="10">
        <f t="shared" si="3"/>
        <v>9</v>
      </c>
      <c r="J41" s="10"/>
    </row>
    <row r="42" spans="1:10" ht="16.5" x14ac:dyDescent="0.35">
      <c r="A42" s="10"/>
      <c r="B42" s="11"/>
      <c r="C42" s="12" t="s">
        <v>34</v>
      </c>
      <c r="D42" s="12" t="s">
        <v>21</v>
      </c>
      <c r="E42" s="10">
        <v>1</v>
      </c>
      <c r="F42" s="10">
        <v>3</v>
      </c>
      <c r="G42" s="10">
        <v>2</v>
      </c>
      <c r="H42" s="10"/>
      <c r="I42" s="10">
        <f t="shared" si="3"/>
        <v>6</v>
      </c>
      <c r="J42" s="10"/>
    </row>
    <row r="43" spans="1:10" ht="16.5" x14ac:dyDescent="0.35">
      <c r="A43" s="10"/>
      <c r="B43" s="11"/>
      <c r="C43" s="12" t="s">
        <v>36</v>
      </c>
      <c r="D43" s="12" t="s">
        <v>21</v>
      </c>
      <c r="E43" s="10">
        <v>1</v>
      </c>
      <c r="F43" s="10">
        <v>1</v>
      </c>
      <c r="G43" s="10">
        <v>1</v>
      </c>
      <c r="H43" s="10"/>
      <c r="I43" s="10">
        <f t="shared" si="3"/>
        <v>1</v>
      </c>
      <c r="J43" s="10"/>
    </row>
    <row r="44" spans="1:10" ht="16.5" x14ac:dyDescent="0.35">
      <c r="A44" s="10"/>
      <c r="B44" s="11"/>
      <c r="C44" s="12" t="s">
        <v>88</v>
      </c>
      <c r="D44" s="12" t="s">
        <v>21</v>
      </c>
      <c r="E44" s="10">
        <v>1</v>
      </c>
      <c r="F44" s="10">
        <v>3</v>
      </c>
      <c r="G44" s="10">
        <v>2</v>
      </c>
      <c r="H44" s="10"/>
      <c r="I44" s="10">
        <f t="shared" si="3"/>
        <v>6</v>
      </c>
      <c r="J44" s="10"/>
    </row>
    <row r="45" spans="1:10" ht="16.5" x14ac:dyDescent="0.35">
      <c r="A45" s="10"/>
      <c r="B45" s="11"/>
      <c r="C45" s="12" t="s">
        <v>87</v>
      </c>
      <c r="D45" s="12" t="s">
        <v>21</v>
      </c>
      <c r="E45" s="10">
        <v>1</v>
      </c>
      <c r="F45" s="10">
        <v>2</v>
      </c>
      <c r="G45" s="10">
        <v>2.5</v>
      </c>
      <c r="H45" s="10"/>
      <c r="I45" s="10">
        <f t="shared" ref="I45" si="4">E45*F45*G45</f>
        <v>5</v>
      </c>
      <c r="J45" s="10"/>
    </row>
    <row r="46" spans="1:10" ht="16.5" x14ac:dyDescent="0.35">
      <c r="A46" s="10"/>
      <c r="B46" s="11"/>
      <c r="C46" s="12" t="s">
        <v>37</v>
      </c>
      <c r="D46" s="12" t="s">
        <v>21</v>
      </c>
      <c r="E46" s="10">
        <v>1</v>
      </c>
      <c r="F46" s="10">
        <v>1.5</v>
      </c>
      <c r="G46" s="10">
        <v>3.5</v>
      </c>
      <c r="H46" s="10"/>
      <c r="I46" s="10">
        <f t="shared" si="3"/>
        <v>5.25</v>
      </c>
      <c r="J46" s="10"/>
    </row>
    <row r="47" spans="1:10" ht="16.5" x14ac:dyDescent="0.35">
      <c r="A47" s="10"/>
      <c r="B47" s="11"/>
      <c r="C47" s="12" t="s">
        <v>38</v>
      </c>
      <c r="D47" s="12" t="s">
        <v>21</v>
      </c>
      <c r="E47" s="10">
        <v>1</v>
      </c>
      <c r="F47" s="10">
        <v>2</v>
      </c>
      <c r="G47" s="10">
        <v>5</v>
      </c>
      <c r="H47" s="10"/>
      <c r="I47" s="10">
        <f t="shared" si="3"/>
        <v>10</v>
      </c>
      <c r="J47" s="10"/>
    </row>
    <row r="48" spans="1:10" ht="16.5" x14ac:dyDescent="0.35">
      <c r="A48" s="10"/>
      <c r="B48" s="11"/>
      <c r="C48" s="12" t="s">
        <v>29</v>
      </c>
      <c r="D48" s="12" t="s">
        <v>21</v>
      </c>
      <c r="E48" s="10">
        <v>1</v>
      </c>
      <c r="F48" s="10">
        <v>4</v>
      </c>
      <c r="G48" s="10">
        <v>2</v>
      </c>
      <c r="H48" s="10"/>
      <c r="I48" s="10">
        <f t="shared" si="3"/>
        <v>8</v>
      </c>
      <c r="J48" s="10"/>
    </row>
    <row r="49" spans="1:10" ht="16.5" x14ac:dyDescent="0.35">
      <c r="A49" s="10"/>
      <c r="B49" s="11"/>
      <c r="C49" s="12" t="s">
        <v>39</v>
      </c>
      <c r="D49" s="12" t="s">
        <v>21</v>
      </c>
      <c r="E49" s="10">
        <v>1</v>
      </c>
      <c r="F49" s="10">
        <v>2</v>
      </c>
      <c r="G49" s="10">
        <v>2.5</v>
      </c>
      <c r="H49" s="10"/>
      <c r="I49" s="10">
        <f t="shared" si="3"/>
        <v>5</v>
      </c>
      <c r="J49" s="10"/>
    </row>
    <row r="50" spans="1:10" ht="16.5" x14ac:dyDescent="0.35">
      <c r="A50" s="10"/>
      <c r="B50" s="11"/>
      <c r="C50" s="12" t="s">
        <v>40</v>
      </c>
      <c r="D50" s="12" t="s">
        <v>21</v>
      </c>
      <c r="E50" s="10">
        <v>1</v>
      </c>
      <c r="F50" s="10">
        <v>1</v>
      </c>
      <c r="G50" s="10">
        <v>1</v>
      </c>
      <c r="H50" s="10"/>
      <c r="I50" s="10">
        <f t="shared" si="3"/>
        <v>1</v>
      </c>
      <c r="J50" s="10"/>
    </row>
    <row r="51" spans="1:10" ht="16.5" x14ac:dyDescent="0.35">
      <c r="A51" s="10"/>
      <c r="B51" s="11"/>
      <c r="C51" s="12" t="s">
        <v>90</v>
      </c>
      <c r="D51" s="12" t="s">
        <v>21</v>
      </c>
      <c r="E51" s="10">
        <v>1</v>
      </c>
      <c r="F51" s="10">
        <v>3</v>
      </c>
      <c r="G51" s="10">
        <v>1.5</v>
      </c>
      <c r="H51" s="10"/>
      <c r="I51" s="10">
        <f t="shared" si="3"/>
        <v>4.5</v>
      </c>
      <c r="J51" s="10"/>
    </row>
    <row r="52" spans="1:10" x14ac:dyDescent="0.35">
      <c r="A52" s="68" t="s">
        <v>7</v>
      </c>
      <c r="B52" s="68"/>
      <c r="C52" s="68"/>
      <c r="D52" s="68"/>
      <c r="E52" s="68"/>
      <c r="F52" s="68"/>
      <c r="G52" s="68"/>
      <c r="H52" s="68"/>
      <c r="I52" s="16">
        <f>SUM(I39:I51)</f>
        <v>75.95</v>
      </c>
      <c r="J52" s="17"/>
    </row>
    <row r="53" spans="1:10" x14ac:dyDescent="0.35">
      <c r="A53" s="4">
        <v>3</v>
      </c>
      <c r="B53" s="5" t="s">
        <v>91</v>
      </c>
      <c r="C53" s="6"/>
      <c r="D53" s="6"/>
      <c r="E53" s="7"/>
      <c r="F53" s="6"/>
      <c r="G53" s="6"/>
      <c r="H53" s="6"/>
      <c r="I53" s="8"/>
      <c r="J53" s="9"/>
    </row>
    <row r="54" spans="1:10" ht="16.5" x14ac:dyDescent="0.35">
      <c r="A54" s="10"/>
      <c r="B54" s="11" t="s">
        <v>92</v>
      </c>
      <c r="C54" s="12" t="s">
        <v>29</v>
      </c>
      <c r="D54" s="12" t="s">
        <v>21</v>
      </c>
      <c r="E54" s="10">
        <v>1</v>
      </c>
      <c r="F54" s="10">
        <f>3.91*2+4.77</f>
        <v>12.59</v>
      </c>
      <c r="G54" s="10">
        <v>2.5</v>
      </c>
      <c r="H54" s="10"/>
      <c r="I54" s="10">
        <f>E54*F54*G54</f>
        <v>31.475000000000001</v>
      </c>
      <c r="J54" s="10"/>
    </row>
    <row r="55" spans="1:10" ht="16.5" x14ac:dyDescent="0.35">
      <c r="A55" s="10"/>
      <c r="B55" s="11"/>
      <c r="C55" s="12" t="s">
        <v>39</v>
      </c>
      <c r="D55" s="12" t="s">
        <v>21</v>
      </c>
      <c r="E55" s="10">
        <v>1</v>
      </c>
      <c r="F55" s="10">
        <f>4.05*2+7.08*2</f>
        <v>22.259999999999998</v>
      </c>
      <c r="G55" s="10">
        <v>2.5</v>
      </c>
      <c r="H55" s="10"/>
      <c r="I55" s="10">
        <f t="shared" ref="I55:I63" si="5">E55*F55*G55</f>
        <v>55.649999999999991</v>
      </c>
      <c r="J55" s="10"/>
    </row>
    <row r="56" spans="1:10" ht="16.5" x14ac:dyDescent="0.35">
      <c r="A56" s="10"/>
      <c r="B56" s="11"/>
      <c r="C56" s="12" t="s">
        <v>38</v>
      </c>
      <c r="D56" s="12" t="s">
        <v>21</v>
      </c>
      <c r="E56" s="10">
        <v>1</v>
      </c>
      <c r="F56" s="10">
        <f>9.53*2+1.89</f>
        <v>20.95</v>
      </c>
      <c r="G56" s="10">
        <v>2.5</v>
      </c>
      <c r="H56" s="10"/>
      <c r="I56" s="10">
        <f t="shared" si="5"/>
        <v>52.375</v>
      </c>
      <c r="J56" s="10"/>
    </row>
    <row r="57" spans="1:10" ht="16.5" x14ac:dyDescent="0.35">
      <c r="A57" s="10"/>
      <c r="B57" s="11"/>
      <c r="C57" s="12" t="s">
        <v>37</v>
      </c>
      <c r="D57" s="12" t="s">
        <v>21</v>
      </c>
      <c r="E57" s="10">
        <v>1</v>
      </c>
      <c r="F57" s="10">
        <f>3.45*2+3.37*2</f>
        <v>13.64</v>
      </c>
      <c r="G57" s="10">
        <v>2.5</v>
      </c>
      <c r="H57" s="10"/>
      <c r="I57" s="10">
        <f t="shared" si="5"/>
        <v>34.1</v>
      </c>
      <c r="J57" s="10"/>
    </row>
    <row r="58" spans="1:10" ht="16.5" x14ac:dyDescent="0.35">
      <c r="A58" s="10"/>
      <c r="B58" s="11"/>
      <c r="C58" s="12" t="s">
        <v>34</v>
      </c>
      <c r="D58" s="12" t="s">
        <v>21</v>
      </c>
      <c r="E58" s="10">
        <v>1</v>
      </c>
      <c r="F58" s="10">
        <f>3.5*2+4*2</f>
        <v>15</v>
      </c>
      <c r="G58" s="10">
        <v>2.5</v>
      </c>
      <c r="H58" s="10"/>
      <c r="I58" s="10">
        <f t="shared" si="5"/>
        <v>37.5</v>
      </c>
      <c r="J58" s="10"/>
    </row>
    <row r="59" spans="1:10" ht="16.5" x14ac:dyDescent="0.35">
      <c r="A59" s="10"/>
      <c r="B59" s="11"/>
      <c r="C59" s="12" t="s">
        <v>36</v>
      </c>
      <c r="D59" s="12" t="s">
        <v>21</v>
      </c>
      <c r="E59" s="10">
        <v>1</v>
      </c>
      <c r="F59" s="10">
        <f>5.45*2+6.66*2</f>
        <v>24.22</v>
      </c>
      <c r="G59" s="10">
        <v>2.5</v>
      </c>
      <c r="H59" s="10"/>
      <c r="I59" s="10">
        <f t="shared" si="5"/>
        <v>60.55</v>
      </c>
      <c r="J59" s="10"/>
    </row>
    <row r="60" spans="1:10" ht="16.5" x14ac:dyDescent="0.35">
      <c r="A60" s="10"/>
      <c r="B60" s="11"/>
      <c r="C60" s="12" t="s">
        <v>35</v>
      </c>
      <c r="D60" s="12" t="s">
        <v>21</v>
      </c>
      <c r="E60" s="10">
        <v>1</v>
      </c>
      <c r="F60" s="10">
        <f>3.5*2+3.21*2</f>
        <v>13.42</v>
      </c>
      <c r="G60" s="10">
        <v>2.5</v>
      </c>
      <c r="H60" s="10"/>
      <c r="I60" s="10">
        <f t="shared" si="5"/>
        <v>33.549999999999997</v>
      </c>
      <c r="J60" s="10"/>
    </row>
    <row r="61" spans="1:10" ht="16.5" x14ac:dyDescent="0.35">
      <c r="A61" s="10"/>
      <c r="B61" s="11"/>
      <c r="C61" s="12" t="s">
        <v>33</v>
      </c>
      <c r="D61" s="12" t="s">
        <v>21</v>
      </c>
      <c r="E61" s="10">
        <v>1</v>
      </c>
      <c r="F61" s="10">
        <f>4.5*2+3*2</f>
        <v>15</v>
      </c>
      <c r="G61" s="10">
        <v>2.5</v>
      </c>
      <c r="H61" s="10"/>
      <c r="I61" s="10">
        <f t="shared" si="5"/>
        <v>37.5</v>
      </c>
      <c r="J61" s="10"/>
    </row>
    <row r="62" spans="1:10" ht="16.5" x14ac:dyDescent="0.35">
      <c r="A62" s="10"/>
      <c r="B62" s="11"/>
      <c r="C62" s="12" t="s">
        <v>31</v>
      </c>
      <c r="D62" s="12" t="s">
        <v>21</v>
      </c>
      <c r="E62" s="10">
        <v>1</v>
      </c>
      <c r="F62" s="10">
        <f>4.5*2+4.1*2</f>
        <v>17.2</v>
      </c>
      <c r="G62" s="10">
        <v>2.5</v>
      </c>
      <c r="H62" s="10"/>
      <c r="I62" s="10">
        <f t="shared" si="5"/>
        <v>43</v>
      </c>
      <c r="J62" s="10"/>
    </row>
    <row r="63" spans="1:10" ht="16.5" x14ac:dyDescent="0.35">
      <c r="A63" s="10"/>
      <c r="B63" s="11"/>
      <c r="C63" s="12" t="s">
        <v>30</v>
      </c>
      <c r="D63" s="12" t="s">
        <v>21</v>
      </c>
      <c r="E63" s="10">
        <v>1</v>
      </c>
      <c r="F63" s="10">
        <f>4.5*2+3.5*2</f>
        <v>16</v>
      </c>
      <c r="G63" s="10">
        <v>2.5</v>
      </c>
      <c r="H63" s="10"/>
      <c r="I63" s="10">
        <f t="shared" si="5"/>
        <v>40</v>
      </c>
      <c r="J63" s="10"/>
    </row>
    <row r="64" spans="1:10" x14ac:dyDescent="0.35">
      <c r="A64" s="68" t="s">
        <v>7</v>
      </c>
      <c r="B64" s="68"/>
      <c r="C64" s="68"/>
      <c r="D64" s="68"/>
      <c r="E64" s="68"/>
      <c r="F64" s="68"/>
      <c r="G64" s="68"/>
      <c r="H64" s="68"/>
      <c r="I64" s="16">
        <f>SUM(I54:I63)</f>
        <v>425.7</v>
      </c>
      <c r="J64" s="17"/>
    </row>
    <row r="65" spans="1:10" ht="16.5" x14ac:dyDescent="0.35">
      <c r="A65" s="10"/>
      <c r="B65" s="11" t="s">
        <v>93</v>
      </c>
      <c r="C65" s="12" t="s">
        <v>29</v>
      </c>
      <c r="D65" s="12" t="s">
        <v>21</v>
      </c>
      <c r="E65" s="10">
        <v>1</v>
      </c>
      <c r="F65" s="10">
        <v>3.77</v>
      </c>
      <c r="G65" s="10">
        <v>4.91</v>
      </c>
      <c r="H65" s="10"/>
      <c r="I65" s="10">
        <f t="shared" ref="I65:I79" si="6">E65*F65*G65</f>
        <v>18.5107</v>
      </c>
      <c r="J65" s="10"/>
    </row>
    <row r="66" spans="1:10" ht="16.5" x14ac:dyDescent="0.35">
      <c r="A66" s="10"/>
      <c r="B66" s="11"/>
      <c r="C66" s="12" t="s">
        <v>39</v>
      </c>
      <c r="D66" s="12" t="s">
        <v>21</v>
      </c>
      <c r="E66" s="10">
        <v>1</v>
      </c>
      <c r="F66" s="10">
        <v>4.05</v>
      </c>
      <c r="G66" s="10">
        <v>7.08</v>
      </c>
      <c r="H66" s="10"/>
      <c r="I66" s="10">
        <f t="shared" si="6"/>
        <v>28.673999999999999</v>
      </c>
      <c r="J66" s="10"/>
    </row>
    <row r="67" spans="1:10" ht="16.5" x14ac:dyDescent="0.35">
      <c r="A67" s="10"/>
      <c r="B67" s="11"/>
      <c r="C67" s="12" t="s">
        <v>90</v>
      </c>
      <c r="D67" s="12" t="s">
        <v>21</v>
      </c>
      <c r="E67" s="10">
        <v>1</v>
      </c>
      <c r="F67" s="10">
        <v>3</v>
      </c>
      <c r="G67" s="10">
        <v>1.5</v>
      </c>
      <c r="H67" s="10"/>
      <c r="I67" s="10">
        <f t="shared" si="6"/>
        <v>4.5</v>
      </c>
      <c r="J67" s="10"/>
    </row>
    <row r="68" spans="1:10" ht="16.5" x14ac:dyDescent="0.35">
      <c r="A68" s="10"/>
      <c r="B68" s="11"/>
      <c r="C68" s="12" t="s">
        <v>40</v>
      </c>
      <c r="D68" s="12" t="s">
        <v>21</v>
      </c>
      <c r="E68" s="10">
        <v>1</v>
      </c>
      <c r="F68" s="10">
        <v>5.16</v>
      </c>
      <c r="G68" s="10">
        <v>3</v>
      </c>
      <c r="H68" s="10"/>
      <c r="I68" s="10">
        <f t="shared" si="6"/>
        <v>15.48</v>
      </c>
      <c r="J68" s="10"/>
    </row>
    <row r="69" spans="1:10" ht="16.5" x14ac:dyDescent="0.35">
      <c r="A69" s="10"/>
      <c r="B69" s="11"/>
      <c r="C69" s="12" t="s">
        <v>38</v>
      </c>
      <c r="D69" s="12" t="s">
        <v>21</v>
      </c>
      <c r="E69" s="10">
        <v>1</v>
      </c>
      <c r="F69" s="10">
        <v>9.5299999999999994</v>
      </c>
      <c r="G69" s="10">
        <v>1.9</v>
      </c>
      <c r="H69" s="10"/>
      <c r="I69" s="10">
        <f t="shared" si="6"/>
        <v>18.106999999999999</v>
      </c>
      <c r="J69" s="10"/>
    </row>
    <row r="70" spans="1:10" ht="16.5" x14ac:dyDescent="0.35">
      <c r="A70" s="10"/>
      <c r="B70" s="11"/>
      <c r="C70" s="12" t="s">
        <v>94</v>
      </c>
      <c r="D70" s="12" t="s">
        <v>21</v>
      </c>
      <c r="E70" s="10">
        <v>1</v>
      </c>
      <c r="F70" s="10">
        <v>3.45</v>
      </c>
      <c r="G70" s="10">
        <v>3.37</v>
      </c>
      <c r="H70" s="10"/>
      <c r="I70" s="10">
        <f t="shared" si="6"/>
        <v>11.626500000000002</v>
      </c>
      <c r="J70" s="10"/>
    </row>
    <row r="71" spans="1:10" ht="16.5" x14ac:dyDescent="0.35">
      <c r="A71" s="10"/>
      <c r="B71" s="11"/>
      <c r="C71" s="12" t="s">
        <v>87</v>
      </c>
      <c r="D71" s="12" t="s">
        <v>21</v>
      </c>
      <c r="E71" s="10">
        <v>1</v>
      </c>
      <c r="F71" s="10">
        <v>2.39</v>
      </c>
      <c r="G71" s="10">
        <v>2</v>
      </c>
      <c r="H71" s="10"/>
      <c r="I71" s="10">
        <f t="shared" si="6"/>
        <v>4.78</v>
      </c>
      <c r="J71" s="10"/>
    </row>
    <row r="72" spans="1:10" ht="16.5" x14ac:dyDescent="0.35">
      <c r="A72" s="10"/>
      <c r="B72" s="11"/>
      <c r="C72" s="12" t="s">
        <v>34</v>
      </c>
      <c r="D72" s="12" t="s">
        <v>21</v>
      </c>
      <c r="E72" s="10">
        <v>1</v>
      </c>
      <c r="F72" s="10">
        <v>4.38</v>
      </c>
      <c r="G72" s="10">
        <v>4</v>
      </c>
      <c r="H72" s="10"/>
      <c r="I72" s="10">
        <f t="shared" si="6"/>
        <v>17.52</v>
      </c>
      <c r="J72" s="10"/>
    </row>
    <row r="73" spans="1:10" ht="16.5" x14ac:dyDescent="0.35">
      <c r="A73" s="10"/>
      <c r="B73" s="11"/>
      <c r="C73" s="12" t="s">
        <v>36</v>
      </c>
      <c r="D73" s="12" t="s">
        <v>21</v>
      </c>
      <c r="E73" s="10">
        <v>1</v>
      </c>
      <c r="F73" s="10">
        <v>5.45</v>
      </c>
      <c r="G73" s="10">
        <v>6.66</v>
      </c>
      <c r="H73" s="10"/>
      <c r="I73" s="10">
        <f t="shared" si="6"/>
        <v>36.297000000000004</v>
      </c>
      <c r="J73" s="10"/>
    </row>
    <row r="74" spans="1:10" ht="16.5" x14ac:dyDescent="0.35">
      <c r="A74" s="10"/>
      <c r="B74" s="11"/>
      <c r="C74" s="12" t="s">
        <v>88</v>
      </c>
      <c r="D74" s="12" t="s">
        <v>21</v>
      </c>
      <c r="E74" s="10">
        <v>1</v>
      </c>
      <c r="F74" s="10">
        <v>3</v>
      </c>
      <c r="G74" s="10">
        <v>2</v>
      </c>
      <c r="H74" s="10"/>
      <c r="I74" s="10">
        <f t="shared" si="6"/>
        <v>6</v>
      </c>
      <c r="J74" s="10"/>
    </row>
    <row r="75" spans="1:10" ht="16.5" x14ac:dyDescent="0.35">
      <c r="A75" s="10"/>
      <c r="B75" s="11"/>
      <c r="C75" s="12" t="s">
        <v>35</v>
      </c>
      <c r="D75" s="12" t="s">
        <v>21</v>
      </c>
      <c r="E75" s="10">
        <v>1</v>
      </c>
      <c r="F75" s="10">
        <v>3.21</v>
      </c>
      <c r="G75" s="10">
        <v>3.45</v>
      </c>
      <c r="H75" s="10"/>
      <c r="I75" s="10">
        <f t="shared" si="6"/>
        <v>11.0745</v>
      </c>
      <c r="J75" s="10"/>
    </row>
    <row r="76" spans="1:10" ht="16.5" x14ac:dyDescent="0.35">
      <c r="A76" s="10"/>
      <c r="B76" s="11"/>
      <c r="C76" s="12" t="s">
        <v>33</v>
      </c>
      <c r="D76" s="12" t="s">
        <v>21</v>
      </c>
      <c r="E76" s="10">
        <v>1</v>
      </c>
      <c r="F76" s="10">
        <v>4.5</v>
      </c>
      <c r="G76" s="10">
        <v>3</v>
      </c>
      <c r="H76" s="10"/>
      <c r="I76" s="10">
        <f t="shared" si="6"/>
        <v>13.5</v>
      </c>
      <c r="J76" s="10"/>
    </row>
    <row r="77" spans="1:10" ht="16.5" x14ac:dyDescent="0.35">
      <c r="A77" s="10"/>
      <c r="B77" s="11"/>
      <c r="C77" s="12" t="s">
        <v>31</v>
      </c>
      <c r="D77" s="12" t="s">
        <v>21</v>
      </c>
      <c r="E77" s="10">
        <v>1</v>
      </c>
      <c r="F77" s="10">
        <v>4.5</v>
      </c>
      <c r="G77" s="10">
        <v>4.1100000000000003</v>
      </c>
      <c r="H77" s="10"/>
      <c r="I77" s="10">
        <f t="shared" ref="I77:I78" si="7">E77*F77*G77</f>
        <v>18.495000000000001</v>
      </c>
      <c r="J77" s="10"/>
    </row>
    <row r="78" spans="1:10" ht="16.5" x14ac:dyDescent="0.35">
      <c r="A78" s="10"/>
      <c r="B78" s="11"/>
      <c r="C78" s="12" t="s">
        <v>33</v>
      </c>
      <c r="D78" s="12" t="s">
        <v>21</v>
      </c>
      <c r="E78" s="10">
        <v>1</v>
      </c>
      <c r="F78" s="10">
        <v>4.5</v>
      </c>
      <c r="G78" s="10">
        <v>3.4</v>
      </c>
      <c r="H78" s="10"/>
      <c r="I78" s="10">
        <f t="shared" si="7"/>
        <v>15.299999999999999</v>
      </c>
      <c r="J78" s="10"/>
    </row>
    <row r="79" spans="1:10" ht="16.5" x14ac:dyDescent="0.35">
      <c r="A79" s="10"/>
      <c r="B79" s="11"/>
      <c r="C79" s="12" t="s">
        <v>31</v>
      </c>
      <c r="D79" s="12" t="s">
        <v>21</v>
      </c>
      <c r="E79" s="10">
        <v>1</v>
      </c>
      <c r="F79" s="10">
        <v>2</v>
      </c>
      <c r="G79" s="10">
        <v>1.7</v>
      </c>
      <c r="H79" s="10"/>
      <c r="I79" s="10">
        <f t="shared" si="6"/>
        <v>3.4</v>
      </c>
      <c r="J79" s="10"/>
    </row>
    <row r="80" spans="1:10" x14ac:dyDescent="0.35">
      <c r="A80" s="68" t="s">
        <v>7</v>
      </c>
      <c r="B80" s="68"/>
      <c r="C80" s="68"/>
      <c r="D80" s="68"/>
      <c r="E80" s="68"/>
      <c r="F80" s="68"/>
      <c r="G80" s="68"/>
      <c r="H80" s="68"/>
      <c r="I80" s="16">
        <f>SUM(I65:I79)</f>
        <v>223.26470000000003</v>
      </c>
      <c r="J80" s="17"/>
    </row>
    <row r="81" spans="1:10" x14ac:dyDescent="0.35">
      <c r="A81" s="4">
        <v>3</v>
      </c>
      <c r="B81" s="5" t="s">
        <v>41</v>
      </c>
      <c r="C81" s="6"/>
      <c r="D81" s="6"/>
      <c r="E81" s="7"/>
      <c r="F81" s="6"/>
      <c r="G81" s="6"/>
      <c r="H81" s="6"/>
      <c r="I81" s="8"/>
      <c r="J81" s="9"/>
    </row>
    <row r="82" spans="1:10" x14ac:dyDescent="0.35">
      <c r="A82" s="10"/>
      <c r="B82" s="11"/>
      <c r="C82" s="12" t="s">
        <v>14</v>
      </c>
      <c r="D82" s="12" t="s">
        <v>0</v>
      </c>
      <c r="E82" s="10">
        <v>25</v>
      </c>
      <c r="F82" s="13"/>
      <c r="G82" s="14"/>
      <c r="H82" s="10"/>
      <c r="I82" s="10">
        <f>E82</f>
        <v>25</v>
      </c>
      <c r="J82" s="10"/>
    </row>
    <row r="83" spans="1:10" x14ac:dyDescent="0.35">
      <c r="A83" s="68" t="s">
        <v>7</v>
      </c>
      <c r="B83" s="68"/>
      <c r="C83" s="68"/>
      <c r="D83" s="68"/>
      <c r="E83" s="68"/>
      <c r="F83" s="68"/>
      <c r="G83" s="68"/>
      <c r="H83" s="68"/>
      <c r="I83" s="16">
        <f>SUM(I82)</f>
        <v>25</v>
      </c>
      <c r="J83" s="17"/>
    </row>
    <row r="84" spans="1:10" x14ac:dyDescent="0.35">
      <c r="A84" s="4">
        <v>4</v>
      </c>
      <c r="B84" s="5" t="s">
        <v>42</v>
      </c>
      <c r="C84" s="6"/>
      <c r="D84" s="6"/>
      <c r="E84" s="7"/>
      <c r="F84" s="6"/>
      <c r="G84" s="6"/>
      <c r="H84" s="6"/>
      <c r="I84" s="8"/>
      <c r="J84" s="9"/>
    </row>
    <row r="85" spans="1:10" ht="16.5" x14ac:dyDescent="0.35">
      <c r="A85" s="10"/>
      <c r="B85" s="11" t="s">
        <v>15</v>
      </c>
      <c r="C85" s="12" t="s">
        <v>43</v>
      </c>
      <c r="D85" s="12" t="s">
        <v>21</v>
      </c>
      <c r="E85" s="10">
        <v>8</v>
      </c>
      <c r="F85" s="10">
        <v>1</v>
      </c>
      <c r="G85" s="10">
        <v>2.5</v>
      </c>
      <c r="H85" s="10"/>
      <c r="I85" s="10">
        <f>E85*F85*G85</f>
        <v>20</v>
      </c>
      <c r="J85" s="10"/>
    </row>
    <row r="86" spans="1:10" ht="16.5" x14ac:dyDescent="0.35">
      <c r="A86" s="10"/>
      <c r="B86" s="11"/>
      <c r="C86" s="12" t="s">
        <v>44</v>
      </c>
      <c r="D86" s="12" t="s">
        <v>21</v>
      </c>
      <c r="E86" s="10">
        <v>4</v>
      </c>
      <c r="F86" s="10">
        <v>0.8</v>
      </c>
      <c r="G86" s="10">
        <v>2.5</v>
      </c>
      <c r="H86" s="10"/>
      <c r="I86" s="10">
        <f t="shared" ref="I86:I88" si="8">E86*F86*G86</f>
        <v>8</v>
      </c>
      <c r="J86" s="10"/>
    </row>
    <row r="87" spans="1:10" ht="16.5" x14ac:dyDescent="0.35">
      <c r="A87" s="10"/>
      <c r="B87" s="11"/>
      <c r="C87" s="12" t="s">
        <v>45</v>
      </c>
      <c r="D87" s="12" t="s">
        <v>21</v>
      </c>
      <c r="E87" s="10">
        <v>1</v>
      </c>
      <c r="F87" s="10">
        <v>1.97</v>
      </c>
      <c r="G87" s="10">
        <v>2.5</v>
      </c>
      <c r="H87" s="10"/>
      <c r="I87" s="10">
        <f t="shared" si="8"/>
        <v>4.9249999999999998</v>
      </c>
      <c r="J87" s="10"/>
    </row>
    <row r="88" spans="1:10" ht="16.5" x14ac:dyDescent="0.35">
      <c r="A88" s="10"/>
      <c r="B88" s="11"/>
      <c r="C88" s="12" t="s">
        <v>46</v>
      </c>
      <c r="D88" s="12" t="s">
        <v>21</v>
      </c>
      <c r="E88" s="10">
        <v>2</v>
      </c>
      <c r="F88" s="10">
        <v>3.77</v>
      </c>
      <c r="G88" s="10">
        <v>2.5</v>
      </c>
      <c r="H88" s="10"/>
      <c r="I88" s="10">
        <f t="shared" si="8"/>
        <v>18.850000000000001</v>
      </c>
      <c r="J88" s="10"/>
    </row>
    <row r="89" spans="1:10" x14ac:dyDescent="0.35">
      <c r="A89" s="68" t="s">
        <v>7</v>
      </c>
      <c r="B89" s="68"/>
      <c r="C89" s="68"/>
      <c r="D89" s="68"/>
      <c r="E89" s="68"/>
      <c r="F89" s="68"/>
      <c r="G89" s="68"/>
      <c r="H89" s="68"/>
      <c r="I89" s="16">
        <f>SUM(I85:I88)</f>
        <v>51.774999999999999</v>
      </c>
      <c r="J89" s="17"/>
    </row>
    <row r="90" spans="1:10" x14ac:dyDescent="0.35">
      <c r="A90" s="4">
        <v>5</v>
      </c>
      <c r="B90" s="5" t="s">
        <v>47</v>
      </c>
      <c r="C90" s="6"/>
      <c r="D90" s="6"/>
      <c r="E90" s="7"/>
      <c r="F90" s="6"/>
      <c r="G90" s="6"/>
      <c r="H90" s="6"/>
      <c r="I90" s="8"/>
      <c r="J90" s="9"/>
    </row>
    <row r="91" spans="1:10" ht="16.5" x14ac:dyDescent="0.35">
      <c r="A91" s="10"/>
      <c r="B91" s="11" t="s">
        <v>16</v>
      </c>
      <c r="C91" s="12" t="s">
        <v>29</v>
      </c>
      <c r="D91" s="12" t="s">
        <v>21</v>
      </c>
      <c r="E91" s="10">
        <v>1</v>
      </c>
      <c r="F91" s="10">
        <v>3.77</v>
      </c>
      <c r="G91" s="10">
        <v>4.91</v>
      </c>
      <c r="H91" s="10"/>
      <c r="I91" s="10">
        <f>E91*F91*G91</f>
        <v>18.5107</v>
      </c>
      <c r="J91" s="10"/>
    </row>
    <row r="92" spans="1:10" ht="16.5" x14ac:dyDescent="0.35">
      <c r="A92" s="10"/>
      <c r="B92" s="11"/>
      <c r="C92" s="12" t="s">
        <v>39</v>
      </c>
      <c r="D92" s="12" t="s">
        <v>21</v>
      </c>
      <c r="E92" s="10">
        <v>1</v>
      </c>
      <c r="F92" s="10">
        <v>4.05</v>
      </c>
      <c r="G92" s="10">
        <v>7.08</v>
      </c>
      <c r="H92" s="10"/>
      <c r="I92" s="10">
        <f t="shared" ref="I92:I101" si="9">E92*F92*G92</f>
        <v>28.673999999999999</v>
      </c>
      <c r="J92" s="10"/>
    </row>
    <row r="93" spans="1:10" ht="16.5" x14ac:dyDescent="0.35">
      <c r="A93" s="10"/>
      <c r="B93" s="11"/>
      <c r="C93" s="12" t="s">
        <v>40</v>
      </c>
      <c r="D93" s="12" t="s">
        <v>21</v>
      </c>
      <c r="E93" s="10">
        <v>1</v>
      </c>
      <c r="F93" s="10">
        <v>2.95</v>
      </c>
      <c r="G93" s="10">
        <v>5.16</v>
      </c>
      <c r="H93" s="10"/>
      <c r="I93" s="10">
        <f t="shared" si="9"/>
        <v>15.222000000000001</v>
      </c>
      <c r="J93" s="10"/>
    </row>
    <row r="94" spans="1:10" ht="16.5" x14ac:dyDescent="0.35">
      <c r="A94" s="10"/>
      <c r="B94" s="11"/>
      <c r="C94" s="12" t="s">
        <v>38</v>
      </c>
      <c r="D94" s="12" t="s">
        <v>21</v>
      </c>
      <c r="E94" s="10">
        <v>1</v>
      </c>
      <c r="F94" s="10">
        <v>1.9</v>
      </c>
      <c r="G94" s="10">
        <v>9.5299999999999994</v>
      </c>
      <c r="H94" s="10"/>
      <c r="I94" s="10">
        <f t="shared" si="9"/>
        <v>18.106999999999999</v>
      </c>
      <c r="J94" s="10"/>
    </row>
    <row r="95" spans="1:10" ht="16.5" x14ac:dyDescent="0.35">
      <c r="A95" s="10"/>
      <c r="B95" s="11"/>
      <c r="C95" s="12" t="s">
        <v>37</v>
      </c>
      <c r="D95" s="12" t="s">
        <v>21</v>
      </c>
      <c r="E95" s="10">
        <v>1</v>
      </c>
      <c r="F95" s="10">
        <v>3.37</v>
      </c>
      <c r="G95" s="10">
        <v>3.45</v>
      </c>
      <c r="H95" s="10"/>
      <c r="I95" s="10">
        <f t="shared" si="9"/>
        <v>11.626500000000002</v>
      </c>
      <c r="J95" s="10"/>
    </row>
    <row r="96" spans="1:10" ht="16.5" x14ac:dyDescent="0.35">
      <c r="A96" s="10"/>
      <c r="B96" s="11"/>
      <c r="C96" s="12" t="s">
        <v>34</v>
      </c>
      <c r="D96" s="12" t="s">
        <v>21</v>
      </c>
      <c r="E96" s="10">
        <v>1</v>
      </c>
      <c r="F96" s="10">
        <v>4.38</v>
      </c>
      <c r="G96" s="10">
        <v>3.96</v>
      </c>
      <c r="H96" s="10"/>
      <c r="I96" s="10">
        <f t="shared" si="9"/>
        <v>17.344799999999999</v>
      </c>
      <c r="J96" s="10"/>
    </row>
    <row r="97" spans="1:10" ht="16.5" x14ac:dyDescent="0.35">
      <c r="A97" s="10"/>
      <c r="B97" s="11"/>
      <c r="C97" s="12" t="s">
        <v>36</v>
      </c>
      <c r="D97" s="12" t="s">
        <v>21</v>
      </c>
      <c r="E97" s="10">
        <v>1</v>
      </c>
      <c r="F97" s="10">
        <v>6.66</v>
      </c>
      <c r="G97" s="10">
        <v>5.45</v>
      </c>
      <c r="H97" s="10"/>
      <c r="I97" s="10">
        <f t="shared" si="9"/>
        <v>36.297000000000004</v>
      </c>
      <c r="J97" s="10"/>
    </row>
    <row r="98" spans="1:10" ht="16.5" x14ac:dyDescent="0.35">
      <c r="A98" s="10"/>
      <c r="B98" s="11"/>
      <c r="C98" s="12" t="s">
        <v>35</v>
      </c>
      <c r="D98" s="12" t="s">
        <v>21</v>
      </c>
      <c r="E98" s="10">
        <v>1</v>
      </c>
      <c r="F98" s="10">
        <v>3.21</v>
      </c>
      <c r="G98" s="10">
        <v>3.45</v>
      </c>
      <c r="H98" s="10"/>
      <c r="I98" s="10">
        <f t="shared" si="9"/>
        <v>11.0745</v>
      </c>
      <c r="J98" s="10"/>
    </row>
    <row r="99" spans="1:10" ht="16.5" x14ac:dyDescent="0.35">
      <c r="A99" s="10"/>
      <c r="B99" s="11"/>
      <c r="C99" s="12" t="s">
        <v>33</v>
      </c>
      <c r="D99" s="12" t="s">
        <v>21</v>
      </c>
      <c r="E99" s="10">
        <v>1</v>
      </c>
      <c r="F99" s="10">
        <v>4.4000000000000004</v>
      </c>
      <c r="G99" s="10">
        <v>3</v>
      </c>
      <c r="H99" s="10"/>
      <c r="I99" s="10">
        <f t="shared" si="9"/>
        <v>13.200000000000001</v>
      </c>
      <c r="J99" s="10"/>
    </row>
    <row r="100" spans="1:10" ht="16.5" x14ac:dyDescent="0.35">
      <c r="A100" s="10"/>
      <c r="B100" s="11"/>
      <c r="C100" s="12" t="s">
        <v>31</v>
      </c>
      <c r="D100" s="12" t="s">
        <v>21</v>
      </c>
      <c r="E100" s="10">
        <v>1</v>
      </c>
      <c r="F100" s="10">
        <v>4.4000000000000004</v>
      </c>
      <c r="G100" s="10">
        <v>4.1100000000000003</v>
      </c>
      <c r="H100" s="10"/>
      <c r="I100" s="10">
        <f t="shared" si="9"/>
        <v>18.084000000000003</v>
      </c>
      <c r="J100" s="10"/>
    </row>
    <row r="101" spans="1:10" ht="16.5" x14ac:dyDescent="0.35">
      <c r="A101" s="10"/>
      <c r="B101" s="11"/>
      <c r="C101" s="12" t="s">
        <v>30</v>
      </c>
      <c r="D101" s="12" t="s">
        <v>21</v>
      </c>
      <c r="E101" s="10">
        <v>1</v>
      </c>
      <c r="F101" s="10">
        <v>4.4000000000000004</v>
      </c>
      <c r="G101" s="10">
        <v>3.4</v>
      </c>
      <c r="H101" s="10"/>
      <c r="I101" s="10">
        <f t="shared" si="9"/>
        <v>14.96</v>
      </c>
      <c r="J101" s="10"/>
    </row>
    <row r="102" spans="1:10" x14ac:dyDescent="0.35">
      <c r="A102" s="68" t="s">
        <v>7</v>
      </c>
      <c r="B102" s="68"/>
      <c r="C102" s="68"/>
      <c r="D102" s="68"/>
      <c r="E102" s="68"/>
      <c r="F102" s="68"/>
      <c r="G102" s="68"/>
      <c r="H102" s="68"/>
      <c r="I102" s="16">
        <f>SUM(I91:I101)</f>
        <v>203.10050000000001</v>
      </c>
      <c r="J102" s="17"/>
    </row>
    <row r="103" spans="1:10" x14ac:dyDescent="0.35">
      <c r="A103" s="4">
        <v>6</v>
      </c>
      <c r="B103" s="5" t="s">
        <v>17</v>
      </c>
      <c r="C103" s="6"/>
      <c r="D103" s="6"/>
      <c r="E103" s="7"/>
      <c r="F103" s="6"/>
      <c r="G103" s="6"/>
      <c r="H103" s="6"/>
      <c r="I103" s="8"/>
      <c r="J103" s="9"/>
    </row>
    <row r="104" spans="1:10" ht="16.5" x14ac:dyDescent="0.35">
      <c r="A104" s="10"/>
      <c r="B104" s="11" t="s">
        <v>48</v>
      </c>
      <c r="C104" s="12" t="s">
        <v>48</v>
      </c>
      <c r="D104" s="12" t="s">
        <v>21</v>
      </c>
      <c r="E104" s="10">
        <v>1</v>
      </c>
      <c r="F104" s="13">
        <f>337.6725*0.4</f>
        <v>135.06900000000002</v>
      </c>
      <c r="G104" s="14"/>
      <c r="H104" s="10"/>
      <c r="I104" s="10">
        <f>E104*F104</f>
        <v>135.06900000000002</v>
      </c>
      <c r="J104" s="10"/>
    </row>
    <row r="105" spans="1:10" x14ac:dyDescent="0.35">
      <c r="A105" s="68" t="s">
        <v>7</v>
      </c>
      <c r="B105" s="68"/>
      <c r="C105" s="68"/>
      <c r="D105" s="68"/>
      <c r="E105" s="68"/>
      <c r="F105" s="68"/>
      <c r="G105" s="68"/>
      <c r="H105" s="68"/>
      <c r="I105" s="16">
        <f>SUM(I104)</f>
        <v>135.06900000000002</v>
      </c>
      <c r="J105" s="17"/>
    </row>
    <row r="106" spans="1:10" x14ac:dyDescent="0.35">
      <c r="A106" s="4">
        <v>7</v>
      </c>
      <c r="B106" s="5" t="s">
        <v>18</v>
      </c>
      <c r="C106" s="6"/>
      <c r="D106" s="6"/>
      <c r="E106" s="7"/>
      <c r="F106" s="6"/>
      <c r="G106" s="6"/>
      <c r="H106" s="6"/>
      <c r="I106" s="8"/>
      <c r="J106" s="9"/>
    </row>
    <row r="107" spans="1:10" ht="16.5" x14ac:dyDescent="0.35">
      <c r="A107" s="10"/>
      <c r="B107" s="11" t="s">
        <v>49</v>
      </c>
      <c r="C107" s="12" t="s">
        <v>50</v>
      </c>
      <c r="D107" s="12" t="s">
        <v>21</v>
      </c>
      <c r="E107" s="10">
        <v>1</v>
      </c>
      <c r="F107" s="13">
        <v>3</v>
      </c>
      <c r="G107" s="14">
        <v>1.5</v>
      </c>
      <c r="H107" s="10"/>
      <c r="I107" s="10">
        <f>E107*F107*G107</f>
        <v>4.5</v>
      </c>
      <c r="J107" s="10"/>
    </row>
    <row r="108" spans="1:10" ht="16.5" x14ac:dyDescent="0.35">
      <c r="A108" s="10"/>
      <c r="B108" s="11"/>
      <c r="C108" s="12" t="s">
        <v>51</v>
      </c>
      <c r="D108" s="12" t="s">
        <v>21</v>
      </c>
      <c r="E108" s="10">
        <v>1</v>
      </c>
      <c r="F108" s="13">
        <v>1.65</v>
      </c>
      <c r="G108" s="14">
        <v>1.9</v>
      </c>
      <c r="H108" s="10"/>
      <c r="I108" s="10">
        <f t="shared" ref="I108:I110" si="10">E108*F108*G108</f>
        <v>3.1349999999999998</v>
      </c>
      <c r="J108" s="10"/>
    </row>
    <row r="109" spans="1:10" ht="16.5" x14ac:dyDescent="0.35">
      <c r="A109" s="10"/>
      <c r="B109" s="11"/>
      <c r="C109" s="12" t="s">
        <v>52</v>
      </c>
      <c r="D109" s="12" t="s">
        <v>21</v>
      </c>
      <c r="E109" s="10">
        <v>1</v>
      </c>
      <c r="F109" s="13">
        <v>2.4</v>
      </c>
      <c r="G109" s="14">
        <v>2</v>
      </c>
      <c r="H109" s="10"/>
      <c r="I109" s="10">
        <f t="shared" si="10"/>
        <v>4.8</v>
      </c>
      <c r="J109" s="10"/>
    </row>
    <row r="110" spans="1:10" ht="16.5" x14ac:dyDescent="0.35">
      <c r="A110" s="10"/>
      <c r="B110" s="11"/>
      <c r="C110" s="12" t="s">
        <v>53</v>
      </c>
      <c r="D110" s="12" t="s">
        <v>21</v>
      </c>
      <c r="E110" s="10">
        <v>1</v>
      </c>
      <c r="F110" s="13">
        <v>3.3</v>
      </c>
      <c r="G110" s="14">
        <v>2.1</v>
      </c>
      <c r="H110" s="10"/>
      <c r="I110" s="10">
        <f t="shared" si="10"/>
        <v>6.93</v>
      </c>
      <c r="J110" s="10"/>
    </row>
    <row r="111" spans="1:10" x14ac:dyDescent="0.35">
      <c r="A111" s="68" t="s">
        <v>7</v>
      </c>
      <c r="B111" s="68"/>
      <c r="C111" s="68"/>
      <c r="D111" s="68"/>
      <c r="E111" s="68"/>
      <c r="F111" s="68"/>
      <c r="G111" s="68"/>
      <c r="H111" s="68"/>
      <c r="I111" s="16">
        <f>SUM(I107:I110)</f>
        <v>19.364999999999998</v>
      </c>
      <c r="J111" s="17"/>
    </row>
    <row r="112" spans="1:10" x14ac:dyDescent="0.35">
      <c r="A112" s="4">
        <v>8</v>
      </c>
      <c r="B112" s="5" t="s">
        <v>19</v>
      </c>
      <c r="C112" s="6"/>
      <c r="D112" s="6"/>
      <c r="E112" s="7"/>
      <c r="F112" s="6"/>
      <c r="G112" s="6"/>
      <c r="H112" s="6"/>
      <c r="I112" s="8"/>
      <c r="J112" s="9"/>
    </row>
    <row r="113" spans="1:10" ht="16.5" x14ac:dyDescent="0.35">
      <c r="A113" s="10"/>
      <c r="B113" s="11" t="s">
        <v>54</v>
      </c>
      <c r="C113" s="12" t="s">
        <v>50</v>
      </c>
      <c r="D113" s="12" t="s">
        <v>21</v>
      </c>
      <c r="E113" s="10">
        <v>1</v>
      </c>
      <c r="F113" s="13">
        <f>3*2+1.5*2</f>
        <v>9</v>
      </c>
      <c r="G113" s="14">
        <v>2.5</v>
      </c>
      <c r="H113" s="10"/>
      <c r="I113" s="10">
        <f>E113*F113*G113</f>
        <v>22.5</v>
      </c>
      <c r="J113" s="10"/>
    </row>
    <row r="114" spans="1:10" ht="16.5" x14ac:dyDescent="0.35">
      <c r="A114" s="10"/>
      <c r="B114" s="11"/>
      <c r="C114" s="12" t="s">
        <v>51</v>
      </c>
      <c r="D114" s="12" t="s">
        <v>21</v>
      </c>
      <c r="E114" s="10">
        <v>1</v>
      </c>
      <c r="F114" s="13">
        <f>1.63*2+1.89*2</f>
        <v>7.0399999999999991</v>
      </c>
      <c r="G114" s="14">
        <v>2.5</v>
      </c>
      <c r="H114" s="10"/>
      <c r="I114" s="10">
        <f t="shared" ref="I114:I117" si="11">E114*F114*G114</f>
        <v>17.599999999999998</v>
      </c>
      <c r="J114" s="10"/>
    </row>
    <row r="115" spans="1:10" ht="16.5" x14ac:dyDescent="0.35">
      <c r="A115" s="10"/>
      <c r="B115" s="11"/>
      <c r="C115" s="12" t="s">
        <v>52</v>
      </c>
      <c r="D115" s="12" t="s">
        <v>21</v>
      </c>
      <c r="E115" s="10">
        <v>1</v>
      </c>
      <c r="F115" s="13">
        <f>2.39*2+2*2</f>
        <v>8.7800000000000011</v>
      </c>
      <c r="G115" s="14">
        <v>2.5</v>
      </c>
      <c r="H115" s="10"/>
      <c r="I115" s="10">
        <f t="shared" si="11"/>
        <v>21.950000000000003</v>
      </c>
      <c r="J115" s="10"/>
    </row>
    <row r="116" spans="1:10" ht="16.5" x14ac:dyDescent="0.35">
      <c r="A116" s="10"/>
      <c r="B116" s="11"/>
      <c r="C116" s="12" t="s">
        <v>53</v>
      </c>
      <c r="D116" s="12" t="s">
        <v>21</v>
      </c>
      <c r="E116" s="10">
        <v>1</v>
      </c>
      <c r="F116" s="13">
        <f>3.3*2+2.09*2</f>
        <v>10.78</v>
      </c>
      <c r="G116" s="14">
        <v>2.5</v>
      </c>
      <c r="H116" s="10"/>
      <c r="I116" s="10">
        <f t="shared" si="11"/>
        <v>26.95</v>
      </c>
      <c r="J116" s="10"/>
    </row>
    <row r="117" spans="1:10" ht="16.5" x14ac:dyDescent="0.35">
      <c r="A117" s="10"/>
      <c r="B117" s="11"/>
      <c r="C117" s="12" t="s">
        <v>55</v>
      </c>
      <c r="D117" s="12" t="s">
        <v>21</v>
      </c>
      <c r="E117" s="10">
        <v>1</v>
      </c>
      <c r="F117" s="13">
        <f>5.16*2+3*2</f>
        <v>16.32</v>
      </c>
      <c r="G117" s="14">
        <v>2.5</v>
      </c>
      <c r="H117" s="10"/>
      <c r="I117" s="10">
        <f t="shared" si="11"/>
        <v>40.799999999999997</v>
      </c>
      <c r="J117" s="10"/>
    </row>
    <row r="118" spans="1:10" x14ac:dyDescent="0.35">
      <c r="A118" s="68" t="s">
        <v>7</v>
      </c>
      <c r="B118" s="68"/>
      <c r="C118" s="68"/>
      <c r="D118" s="68"/>
      <c r="E118" s="68"/>
      <c r="F118" s="68"/>
      <c r="G118" s="68"/>
      <c r="H118" s="68"/>
      <c r="I118" s="16">
        <f>SUM(I113:I116)</f>
        <v>89</v>
      </c>
      <c r="J118" s="17"/>
    </row>
    <row r="119" spans="1:10" x14ac:dyDescent="0.35">
      <c r="A119" s="4">
        <v>9</v>
      </c>
      <c r="B119" s="5" t="s">
        <v>56</v>
      </c>
      <c r="C119" s="6"/>
      <c r="D119" s="6"/>
      <c r="E119" s="7"/>
      <c r="F119" s="6"/>
      <c r="G119" s="6"/>
      <c r="H119" s="6"/>
      <c r="I119" s="8"/>
      <c r="J119" s="9"/>
    </row>
    <row r="120" spans="1:10" ht="16.5" x14ac:dyDescent="0.35">
      <c r="A120" s="10"/>
      <c r="B120" s="11" t="s">
        <v>57</v>
      </c>
      <c r="C120" s="12" t="s">
        <v>58</v>
      </c>
      <c r="D120" s="12" t="s">
        <v>21</v>
      </c>
      <c r="E120" s="10">
        <v>1</v>
      </c>
      <c r="F120" s="13">
        <f>2.6+0.65</f>
        <v>3.25</v>
      </c>
      <c r="G120" s="14"/>
      <c r="H120" s="10">
        <v>0.6</v>
      </c>
      <c r="I120" s="10">
        <f>E120*F120*H120</f>
        <v>1.95</v>
      </c>
      <c r="J120" s="10"/>
    </row>
    <row r="121" spans="1:10" x14ac:dyDescent="0.35">
      <c r="A121" s="68" t="s">
        <v>7</v>
      </c>
      <c r="B121" s="68"/>
      <c r="C121" s="68"/>
      <c r="D121" s="68"/>
      <c r="E121" s="68"/>
      <c r="F121" s="68"/>
      <c r="G121" s="68"/>
      <c r="H121" s="68"/>
      <c r="I121" s="16">
        <f>SUM(I120)</f>
        <v>1.95</v>
      </c>
      <c r="J121" s="17"/>
    </row>
    <row r="122" spans="1:10" x14ac:dyDescent="0.35">
      <c r="A122" s="4">
        <v>10</v>
      </c>
      <c r="B122" s="5" t="s">
        <v>59</v>
      </c>
      <c r="C122" s="6"/>
      <c r="D122" s="6"/>
      <c r="E122" s="7"/>
      <c r="F122" s="6"/>
      <c r="G122" s="6"/>
      <c r="H122" s="6"/>
      <c r="I122" s="8"/>
      <c r="J122" s="9"/>
    </row>
    <row r="123" spans="1:10" ht="16.5" x14ac:dyDescent="0.35">
      <c r="A123" s="10"/>
      <c r="B123" s="11" t="s">
        <v>57</v>
      </c>
      <c r="C123" s="12" t="s">
        <v>60</v>
      </c>
      <c r="D123" s="12" t="s">
        <v>21</v>
      </c>
      <c r="E123" s="10">
        <v>1</v>
      </c>
      <c r="F123" s="13">
        <f>3.4+2.35</f>
        <v>5.75</v>
      </c>
      <c r="G123" s="14"/>
      <c r="H123" s="10">
        <v>0.9</v>
      </c>
      <c r="I123" s="10">
        <f>E123*F123*H123</f>
        <v>5.1749999999999998</v>
      </c>
      <c r="J123" s="10"/>
    </row>
    <row r="124" spans="1:10" x14ac:dyDescent="0.35">
      <c r="A124" s="68" t="s">
        <v>7</v>
      </c>
      <c r="B124" s="68"/>
      <c r="C124" s="68"/>
      <c r="D124" s="68"/>
      <c r="E124" s="68"/>
      <c r="F124" s="68"/>
      <c r="G124" s="68"/>
      <c r="H124" s="68"/>
      <c r="I124" s="16">
        <f>SUM(I123)</f>
        <v>5.1749999999999998</v>
      </c>
      <c r="J124" s="17"/>
    </row>
    <row r="125" spans="1:10" x14ac:dyDescent="0.35">
      <c r="A125" s="4">
        <v>12</v>
      </c>
      <c r="B125" s="5" t="s">
        <v>83</v>
      </c>
      <c r="C125" s="6"/>
      <c r="D125" s="6"/>
      <c r="E125" s="7"/>
      <c r="F125" s="6"/>
      <c r="G125" s="6"/>
      <c r="H125" s="6"/>
      <c r="I125" s="8"/>
      <c r="J125" s="9"/>
    </row>
    <row r="126" spans="1:10" ht="16.5" x14ac:dyDescent="0.35">
      <c r="A126" s="10"/>
      <c r="B126" s="11" t="s">
        <v>84</v>
      </c>
      <c r="C126" s="12" t="s">
        <v>85</v>
      </c>
      <c r="D126" s="12" t="s">
        <v>21</v>
      </c>
      <c r="E126" s="10">
        <v>1</v>
      </c>
      <c r="F126" s="13">
        <v>101</v>
      </c>
      <c r="G126" s="14"/>
      <c r="H126" s="10">
        <v>0.5</v>
      </c>
      <c r="I126" s="10">
        <f>E126*F126*H126</f>
        <v>50.5</v>
      </c>
      <c r="J126" s="10"/>
    </row>
    <row r="127" spans="1:10" x14ac:dyDescent="0.35">
      <c r="A127" s="68" t="s">
        <v>7</v>
      </c>
      <c r="B127" s="68"/>
      <c r="C127" s="68"/>
      <c r="D127" s="68"/>
      <c r="E127" s="68"/>
      <c r="F127" s="68"/>
      <c r="G127" s="68"/>
      <c r="H127" s="68"/>
      <c r="I127" s="16">
        <f>SUM(I126)</f>
        <v>50.5</v>
      </c>
      <c r="J127" s="17"/>
    </row>
    <row r="128" spans="1:10" x14ac:dyDescent="0.35">
      <c r="A128" s="4">
        <v>12</v>
      </c>
      <c r="B128" s="5" t="s">
        <v>86</v>
      </c>
      <c r="C128" s="6"/>
      <c r="D128" s="6"/>
      <c r="E128" s="7"/>
      <c r="F128" s="6"/>
      <c r="G128" s="6"/>
      <c r="H128" s="6"/>
      <c r="I128" s="8"/>
      <c r="J128" s="9"/>
    </row>
    <row r="129" spans="1:10" ht="14" customHeight="1" x14ac:dyDescent="0.35">
      <c r="A129" s="10"/>
      <c r="B129" s="11" t="s">
        <v>43</v>
      </c>
      <c r="C129" s="12"/>
      <c r="D129" s="12" t="s">
        <v>21</v>
      </c>
      <c r="E129" s="10">
        <v>1</v>
      </c>
      <c r="F129" s="13">
        <v>3.8</v>
      </c>
      <c r="G129" s="14"/>
      <c r="H129" s="10">
        <v>2.5</v>
      </c>
      <c r="I129" s="10">
        <f>E129*F129*H129</f>
        <v>9.5</v>
      </c>
      <c r="J129" s="10"/>
    </row>
    <row r="130" spans="1:10" ht="14" customHeight="1" x14ac:dyDescent="0.35">
      <c r="A130" s="10"/>
      <c r="B130" s="11" t="s">
        <v>44</v>
      </c>
      <c r="C130" s="12"/>
      <c r="D130" s="12"/>
      <c r="E130" s="10">
        <v>2</v>
      </c>
      <c r="F130" s="13">
        <v>2</v>
      </c>
      <c r="G130" s="14"/>
      <c r="H130" s="10">
        <v>2.5</v>
      </c>
      <c r="I130" s="10">
        <f>E130*F130*H130</f>
        <v>10</v>
      </c>
      <c r="J130" s="10"/>
    </row>
    <row r="131" spans="1:10" x14ac:dyDescent="0.35">
      <c r="A131" s="68" t="s">
        <v>7</v>
      </c>
      <c r="B131" s="68"/>
      <c r="C131" s="68"/>
      <c r="D131" s="68"/>
      <c r="E131" s="68"/>
      <c r="F131" s="68"/>
      <c r="G131" s="68"/>
      <c r="H131" s="68"/>
      <c r="I131" s="16">
        <f>SUM(I129:I130)</f>
        <v>19.5</v>
      </c>
      <c r="J131" s="17"/>
    </row>
    <row r="132" spans="1:10" x14ac:dyDescent="0.35">
      <c r="A132" s="4">
        <v>12</v>
      </c>
      <c r="B132" s="5" t="s">
        <v>97</v>
      </c>
      <c r="C132" s="6"/>
      <c r="D132" s="6"/>
      <c r="E132" s="7"/>
      <c r="F132" s="6"/>
      <c r="G132" s="6"/>
      <c r="H132" s="6"/>
      <c r="I132" s="8"/>
      <c r="J132" s="9"/>
    </row>
    <row r="133" spans="1:10" x14ac:dyDescent="0.35">
      <c r="A133" s="10"/>
      <c r="B133" s="11" t="s">
        <v>84</v>
      </c>
      <c r="C133" s="12"/>
      <c r="D133" s="12" t="s">
        <v>96</v>
      </c>
      <c r="E133" s="10">
        <v>1</v>
      </c>
      <c r="F133" s="13">
        <f>160</f>
        <v>160</v>
      </c>
      <c r="G133" s="14"/>
      <c r="H133" s="10"/>
      <c r="I133" s="10">
        <f>E133*F133</f>
        <v>160</v>
      </c>
      <c r="J133" s="10"/>
    </row>
    <row r="134" spans="1:10" x14ac:dyDescent="0.35">
      <c r="A134" s="68" t="s">
        <v>7</v>
      </c>
      <c r="B134" s="68"/>
      <c r="C134" s="68"/>
      <c r="D134" s="68"/>
      <c r="E134" s="68"/>
      <c r="F134" s="68"/>
      <c r="G134" s="68"/>
      <c r="H134" s="68"/>
      <c r="I134" s="16">
        <f>SUM(I133)</f>
        <v>160</v>
      </c>
      <c r="J134" s="17"/>
    </row>
  </sheetData>
  <mergeCells count="18">
    <mergeCell ref="A4:H4"/>
    <mergeCell ref="A14:H14"/>
    <mergeCell ref="A38:H38"/>
    <mergeCell ref="A83:H83"/>
    <mergeCell ref="A89:H89"/>
    <mergeCell ref="A25:H25"/>
    <mergeCell ref="A134:H134"/>
    <mergeCell ref="A124:H124"/>
    <mergeCell ref="A102:H102"/>
    <mergeCell ref="A131:H131"/>
    <mergeCell ref="A52:H52"/>
    <mergeCell ref="A64:H64"/>
    <mergeCell ref="A80:H80"/>
    <mergeCell ref="A127:H127"/>
    <mergeCell ref="A105:H105"/>
    <mergeCell ref="A111:H111"/>
    <mergeCell ref="A118:H118"/>
    <mergeCell ref="A121:H121"/>
  </mergeCells>
  <phoneticPr fontId="5"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18"/>
  <sheetViews>
    <sheetView tabSelected="1" zoomScaleNormal="100" workbookViewId="0">
      <selection activeCell="B12" sqref="B12"/>
    </sheetView>
  </sheetViews>
  <sheetFormatPr defaultRowHeight="14.5" x14ac:dyDescent="0.35"/>
  <cols>
    <col min="1" max="1" width="6.36328125" customWidth="1"/>
    <col min="2" max="2" width="99.54296875" customWidth="1"/>
    <col min="3" max="3" width="34.54296875" customWidth="1"/>
  </cols>
  <sheetData>
    <row r="1" spans="1:3" s="18" customFormat="1" ht="29.25" customHeight="1" x14ac:dyDescent="0.35">
      <c r="A1" s="86" t="s">
        <v>109</v>
      </c>
      <c r="B1" s="87"/>
      <c r="C1" s="88"/>
    </row>
    <row r="2" spans="1:3" s="18" customFormat="1" ht="144.75" customHeight="1" x14ac:dyDescent="0.35">
      <c r="A2" s="72" t="s">
        <v>108</v>
      </c>
      <c r="B2" s="73"/>
      <c r="C2" s="74"/>
    </row>
    <row r="3" spans="1:3" ht="27.75" customHeight="1" x14ac:dyDescent="0.35">
      <c r="A3" s="46" t="s">
        <v>105</v>
      </c>
      <c r="B3" s="47" t="s">
        <v>101</v>
      </c>
      <c r="C3" s="48" t="s">
        <v>102</v>
      </c>
    </row>
    <row r="4" spans="1:3" ht="21.5" customHeight="1" x14ac:dyDescent="0.35">
      <c r="A4" s="40">
        <v>1</v>
      </c>
      <c r="B4" s="41" t="s">
        <v>136</v>
      </c>
      <c r="C4" s="57">
        <f>'Priority 1 (Build Repairing)'!F21</f>
        <v>0</v>
      </c>
    </row>
    <row r="5" spans="1:3" ht="19" customHeight="1" x14ac:dyDescent="0.35">
      <c r="A5" s="40">
        <v>2</v>
      </c>
      <c r="B5" t="s">
        <v>154</v>
      </c>
      <c r="C5" s="58">
        <f>'Priority 3 (Water Well)'!F34</f>
        <v>0</v>
      </c>
    </row>
    <row r="6" spans="1:3" ht="22" customHeight="1" x14ac:dyDescent="0.35">
      <c r="A6" s="40">
        <v>3</v>
      </c>
      <c r="B6" s="41" t="s">
        <v>155</v>
      </c>
      <c r="C6" s="57">
        <f>'Priority 4 (Latrin Repairing)'!F25</f>
        <v>0</v>
      </c>
    </row>
    <row r="7" spans="1:3" ht="25.5" customHeight="1" thickBot="1" x14ac:dyDescent="0.4">
      <c r="A7" s="42"/>
      <c r="B7" s="43" t="s">
        <v>104</v>
      </c>
      <c r="C7" s="44">
        <f>SUM(C4:C6)</f>
        <v>0</v>
      </c>
    </row>
    <row r="10" spans="1:3" x14ac:dyDescent="0.35">
      <c r="B10" s="66"/>
      <c r="C10" s="67"/>
    </row>
    <row r="11" spans="1:3" x14ac:dyDescent="0.35">
      <c r="C11" s="45"/>
    </row>
    <row r="18" spans="2:2" x14ac:dyDescent="0.35">
      <c r="B18" t="s">
        <v>103</v>
      </c>
    </row>
  </sheetData>
  <mergeCells count="2">
    <mergeCell ref="A2:C2"/>
    <mergeCell ref="A1:C1"/>
  </mergeCells>
  <pageMargins left="0.7" right="0.7" top="0.75" bottom="0.75" header="0.3" footer="0.3"/>
  <pageSetup scale="8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2"/>
  <sheetViews>
    <sheetView view="pageBreakPreview" topLeftCell="A11" zoomScale="80" zoomScaleNormal="100" zoomScaleSheetLayoutView="80" workbookViewId="0">
      <selection activeCell="E7" sqref="E7:E20"/>
    </sheetView>
  </sheetViews>
  <sheetFormatPr defaultColWidth="8.90625" defaultRowHeight="14.5" x14ac:dyDescent="0.35"/>
  <cols>
    <col min="1" max="1" width="5.08984375" style="27" customWidth="1"/>
    <col min="2" max="2" width="101.6328125" style="18" customWidth="1"/>
    <col min="3" max="3" width="8" style="28" customWidth="1"/>
    <col min="4" max="4" width="11.6328125" style="28" customWidth="1"/>
    <col min="5" max="5" width="15" style="28" customWidth="1"/>
    <col min="6" max="6" width="17" style="28" customWidth="1"/>
    <col min="7" max="7" width="25.6328125" style="30" customWidth="1"/>
    <col min="8" max="16384" width="8.90625" style="18"/>
  </cols>
  <sheetData>
    <row r="1" spans="1:7" ht="29.25" customHeight="1" x14ac:dyDescent="0.35">
      <c r="A1" s="69" t="s">
        <v>111</v>
      </c>
      <c r="B1" s="70"/>
      <c r="C1" s="70"/>
      <c r="D1" s="70"/>
      <c r="E1" s="70"/>
      <c r="F1" s="70"/>
      <c r="G1" s="71"/>
    </row>
    <row r="2" spans="1:7" ht="111" customHeight="1" x14ac:dyDescent="0.35">
      <c r="A2" s="72" t="s">
        <v>61</v>
      </c>
      <c r="B2" s="73"/>
      <c r="C2" s="73"/>
      <c r="D2" s="73"/>
      <c r="E2" s="73"/>
      <c r="F2" s="73"/>
      <c r="G2" s="74"/>
    </row>
    <row r="3" spans="1:7" ht="48" customHeight="1" x14ac:dyDescent="0.35">
      <c r="A3" s="75" t="s">
        <v>132</v>
      </c>
      <c r="B3" s="76"/>
      <c r="C3" s="76"/>
      <c r="D3" s="76"/>
      <c r="E3" s="76"/>
      <c r="F3" s="76"/>
      <c r="G3" s="77"/>
    </row>
    <row r="4" spans="1:7" ht="17.25" customHeight="1" x14ac:dyDescent="0.35">
      <c r="A4" s="78" t="s">
        <v>137</v>
      </c>
      <c r="B4" s="79" t="s">
        <v>2</v>
      </c>
      <c r="C4" s="80" t="s">
        <v>3</v>
      </c>
      <c r="D4" s="80" t="s">
        <v>62</v>
      </c>
      <c r="E4" s="80" t="s">
        <v>63</v>
      </c>
      <c r="F4" s="80" t="s">
        <v>64</v>
      </c>
      <c r="G4" s="81" t="s">
        <v>65</v>
      </c>
    </row>
    <row r="5" spans="1:7" ht="6" customHeight="1" x14ac:dyDescent="0.35">
      <c r="A5" s="78"/>
      <c r="B5" s="79"/>
      <c r="C5" s="80"/>
      <c r="D5" s="80"/>
      <c r="E5" s="80"/>
      <c r="F5" s="80"/>
      <c r="G5" s="81"/>
    </row>
    <row r="6" spans="1:7" ht="16.5" customHeight="1" x14ac:dyDescent="0.35">
      <c r="A6" s="78"/>
      <c r="B6" s="35" t="s">
        <v>100</v>
      </c>
      <c r="C6" s="80"/>
      <c r="D6" s="80"/>
      <c r="E6" s="80"/>
      <c r="F6" s="80"/>
      <c r="G6" s="81"/>
    </row>
    <row r="7" spans="1:7" ht="83.25" customHeight="1" x14ac:dyDescent="0.35">
      <c r="A7" s="19" t="s">
        <v>66</v>
      </c>
      <c r="B7" s="20" t="s">
        <v>110</v>
      </c>
      <c r="C7" s="21" t="s">
        <v>99</v>
      </c>
      <c r="D7" s="22">
        <v>22</v>
      </c>
      <c r="E7" s="23"/>
      <c r="F7" s="23">
        <f>E7*D7</f>
        <v>0</v>
      </c>
      <c r="G7" s="24"/>
    </row>
    <row r="8" spans="1:7" ht="97.25" customHeight="1" x14ac:dyDescent="0.35">
      <c r="A8" s="19" t="s">
        <v>68</v>
      </c>
      <c r="B8" s="20" t="s">
        <v>112</v>
      </c>
      <c r="C8" s="21" t="s">
        <v>99</v>
      </c>
      <c r="D8" s="22">
        <v>80</v>
      </c>
      <c r="E8" s="23"/>
      <c r="F8" s="23">
        <f t="shared" ref="F8:F20" si="0">E8*D8</f>
        <v>0</v>
      </c>
      <c r="G8" s="24"/>
    </row>
    <row r="9" spans="1:7" ht="101" customHeight="1" x14ac:dyDescent="0.35">
      <c r="A9" s="19" t="s">
        <v>69</v>
      </c>
      <c r="B9" s="20" t="s">
        <v>113</v>
      </c>
      <c r="C9" s="21" t="s">
        <v>114</v>
      </c>
      <c r="D9" s="22">
        <v>1</v>
      </c>
      <c r="E9" s="23"/>
      <c r="F9" s="23">
        <f t="shared" si="0"/>
        <v>0</v>
      </c>
      <c r="G9" s="24"/>
    </row>
    <row r="10" spans="1:7" ht="66.75" customHeight="1" x14ac:dyDescent="0.35">
      <c r="A10" s="19" t="s">
        <v>70</v>
      </c>
      <c r="B10" s="25" t="s">
        <v>172</v>
      </c>
      <c r="C10" s="21" t="s">
        <v>67</v>
      </c>
      <c r="D10" s="22">
        <v>253.5</v>
      </c>
      <c r="E10" s="23"/>
      <c r="F10" s="23">
        <f t="shared" si="0"/>
        <v>0</v>
      </c>
      <c r="G10" s="24"/>
    </row>
    <row r="11" spans="1:7" ht="65.400000000000006" customHeight="1" x14ac:dyDescent="0.35">
      <c r="A11" s="19" t="s">
        <v>71</v>
      </c>
      <c r="B11" s="25" t="s">
        <v>116</v>
      </c>
      <c r="C11" s="21" t="s">
        <v>67</v>
      </c>
      <c r="D11" s="22">
        <v>253.5</v>
      </c>
      <c r="E11" s="23"/>
      <c r="F11" s="23">
        <f t="shared" si="0"/>
        <v>0</v>
      </c>
      <c r="G11" s="24"/>
    </row>
    <row r="12" spans="1:7" ht="69" customHeight="1" x14ac:dyDescent="0.35">
      <c r="A12" s="19" t="s">
        <v>73</v>
      </c>
      <c r="B12" s="20" t="s">
        <v>117</v>
      </c>
      <c r="C12" s="21" t="s">
        <v>67</v>
      </c>
      <c r="D12" s="22">
        <v>255</v>
      </c>
      <c r="E12" s="23"/>
      <c r="F12" s="23">
        <f t="shared" si="0"/>
        <v>0</v>
      </c>
      <c r="G12" s="24"/>
    </row>
    <row r="13" spans="1:7" ht="76.5" customHeight="1" x14ac:dyDescent="0.35">
      <c r="A13" s="19" t="s">
        <v>74</v>
      </c>
      <c r="B13" s="26" t="s">
        <v>118</v>
      </c>
      <c r="C13" s="21" t="s">
        <v>96</v>
      </c>
      <c r="D13" s="22">
        <v>24</v>
      </c>
      <c r="E13" s="23"/>
      <c r="F13" s="23">
        <f t="shared" si="0"/>
        <v>0</v>
      </c>
      <c r="G13" s="24"/>
    </row>
    <row r="14" spans="1:7" ht="102" customHeight="1" x14ac:dyDescent="0.35">
      <c r="A14" s="19" t="s">
        <v>75</v>
      </c>
      <c r="B14" s="20" t="s">
        <v>173</v>
      </c>
      <c r="C14" s="21" t="s">
        <v>67</v>
      </c>
      <c r="D14" s="22">
        <v>36.75</v>
      </c>
      <c r="E14" s="23"/>
      <c r="F14" s="23">
        <f t="shared" si="0"/>
        <v>0</v>
      </c>
      <c r="G14" s="24"/>
    </row>
    <row r="15" spans="1:7" ht="69" customHeight="1" x14ac:dyDescent="0.35">
      <c r="A15" s="19" t="s">
        <v>76</v>
      </c>
      <c r="B15" s="20" t="s">
        <v>174</v>
      </c>
      <c r="C15" s="21" t="s">
        <v>67</v>
      </c>
      <c r="D15" s="22">
        <v>18</v>
      </c>
      <c r="E15" s="23"/>
      <c r="F15" s="23">
        <f t="shared" si="0"/>
        <v>0</v>
      </c>
      <c r="G15" s="24"/>
    </row>
    <row r="16" spans="1:7" ht="83.25" customHeight="1" x14ac:dyDescent="0.35">
      <c r="A16" s="19" t="s">
        <v>77</v>
      </c>
      <c r="B16" s="31" t="s">
        <v>119</v>
      </c>
      <c r="C16" s="21" t="s">
        <v>67</v>
      </c>
      <c r="D16" s="22">
        <v>83</v>
      </c>
      <c r="E16" s="23"/>
      <c r="F16" s="23">
        <f t="shared" si="0"/>
        <v>0</v>
      </c>
      <c r="G16" s="24"/>
    </row>
    <row r="17" spans="1:7" ht="83.25" customHeight="1" x14ac:dyDescent="0.35">
      <c r="A17" s="19" t="s">
        <v>78</v>
      </c>
      <c r="B17" s="31" t="s">
        <v>120</v>
      </c>
      <c r="C17" s="21" t="s">
        <v>67</v>
      </c>
      <c r="D17" s="22">
        <v>829</v>
      </c>
      <c r="E17" s="23"/>
      <c r="F17" s="23">
        <f t="shared" si="0"/>
        <v>0</v>
      </c>
      <c r="G17" s="24"/>
    </row>
    <row r="18" spans="1:7" ht="84" customHeight="1" x14ac:dyDescent="0.35">
      <c r="A18" s="19" t="s">
        <v>79</v>
      </c>
      <c r="B18" s="26" t="s">
        <v>95</v>
      </c>
      <c r="C18" s="21" t="s">
        <v>67</v>
      </c>
      <c r="D18" s="22">
        <f>D10</f>
        <v>253.5</v>
      </c>
      <c r="E18" s="23"/>
      <c r="F18" s="23">
        <f t="shared" si="0"/>
        <v>0</v>
      </c>
      <c r="G18" s="24"/>
    </row>
    <row r="19" spans="1:7" ht="92.25" customHeight="1" x14ac:dyDescent="0.35">
      <c r="A19" s="19" t="s">
        <v>80</v>
      </c>
      <c r="B19" s="26" t="s">
        <v>121</v>
      </c>
      <c r="C19" s="32" t="s">
        <v>67</v>
      </c>
      <c r="D19" s="33">
        <v>300</v>
      </c>
      <c r="E19" s="34"/>
      <c r="F19" s="23">
        <f t="shared" si="0"/>
        <v>0</v>
      </c>
      <c r="G19" s="24"/>
    </row>
    <row r="20" spans="1:7" ht="84" customHeight="1" x14ac:dyDescent="0.35">
      <c r="A20" s="19" t="s">
        <v>81</v>
      </c>
      <c r="B20" s="31" t="s">
        <v>122</v>
      </c>
      <c r="C20" s="32" t="s">
        <v>67</v>
      </c>
      <c r="D20" s="33">
        <v>16</v>
      </c>
      <c r="E20" s="34"/>
      <c r="F20" s="23">
        <f t="shared" si="0"/>
        <v>0</v>
      </c>
      <c r="G20" s="24"/>
    </row>
    <row r="21" spans="1:7" ht="26" customHeight="1" thickBot="1" x14ac:dyDescent="0.4">
      <c r="A21" s="89" t="s">
        <v>133</v>
      </c>
      <c r="B21" s="90"/>
      <c r="C21" s="36"/>
      <c r="D21" s="37"/>
      <c r="E21" s="38"/>
      <c r="F21" s="91">
        <f>SUM(F7:F20)</f>
        <v>0</v>
      </c>
      <c r="G21" s="39"/>
    </row>
    <row r="22" spans="1:7" x14ac:dyDescent="0.35">
      <c r="F22" s="29"/>
    </row>
  </sheetData>
  <mergeCells count="11">
    <mergeCell ref="A21:B21"/>
    <mergeCell ref="A1:G1"/>
    <mergeCell ref="A2:G2"/>
    <mergeCell ref="A3:G3"/>
    <mergeCell ref="A4:A6"/>
    <mergeCell ref="B4:B5"/>
    <mergeCell ref="C4:C6"/>
    <mergeCell ref="D4:D6"/>
    <mergeCell ref="E4:E6"/>
    <mergeCell ref="F4:F6"/>
    <mergeCell ref="G4:G6"/>
  </mergeCells>
  <phoneticPr fontId="5" type="noConversion"/>
  <pageMargins left="0.7" right="0.7" top="0.75" bottom="0.75" header="0.3" footer="0.3"/>
  <pageSetup scale="66" fitToHeight="0" orientation="landscape" r:id="rId1"/>
  <rowBreaks count="2" manualBreakCount="2">
    <brk id="12" max="6" man="1"/>
    <brk id="1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4"/>
  <sheetViews>
    <sheetView topLeftCell="A27" workbookViewId="0">
      <selection activeCell="B13" sqref="B13"/>
    </sheetView>
  </sheetViews>
  <sheetFormatPr defaultRowHeight="14.5" x14ac:dyDescent="0.35"/>
  <cols>
    <col min="1" max="1" width="5.08984375" customWidth="1"/>
    <col min="2" max="2" width="97.90625" customWidth="1"/>
    <col min="6" max="6" width="13.6328125" customWidth="1"/>
  </cols>
  <sheetData>
    <row r="1" spans="1:7" ht="21.75" customHeight="1" x14ac:dyDescent="0.35">
      <c r="A1" s="83" t="s">
        <v>178</v>
      </c>
      <c r="B1" s="83"/>
      <c r="C1" s="83"/>
      <c r="D1" s="83"/>
      <c r="E1" s="83"/>
      <c r="F1" s="83"/>
      <c r="G1" s="83"/>
    </row>
    <row r="2" spans="1:7" ht="152.5" customHeight="1" x14ac:dyDescent="0.35">
      <c r="A2" s="92" t="s">
        <v>61</v>
      </c>
      <c r="B2" s="92"/>
      <c r="C2" s="92"/>
      <c r="D2" s="92"/>
      <c r="E2" s="92"/>
      <c r="F2" s="92"/>
      <c r="G2" s="92"/>
    </row>
    <row r="3" spans="1:7" ht="21.75" customHeight="1" x14ac:dyDescent="0.35">
      <c r="A3" s="84" t="s">
        <v>179</v>
      </c>
      <c r="B3" s="84"/>
      <c r="C3" s="84"/>
      <c r="D3" s="84"/>
      <c r="E3" s="84"/>
      <c r="F3" s="84"/>
      <c r="G3" s="84"/>
    </row>
    <row r="4" spans="1:7" ht="15" customHeight="1" x14ac:dyDescent="0.35">
      <c r="A4" s="85" t="s">
        <v>137</v>
      </c>
      <c r="B4" s="79" t="s">
        <v>2</v>
      </c>
      <c r="C4" s="80" t="s">
        <v>3</v>
      </c>
      <c r="D4" s="80" t="s">
        <v>62</v>
      </c>
      <c r="E4" s="80" t="s">
        <v>63</v>
      </c>
      <c r="F4" s="80" t="s">
        <v>64</v>
      </c>
      <c r="G4" s="80" t="s">
        <v>65</v>
      </c>
    </row>
    <row r="5" spans="1:7" ht="15" customHeight="1" x14ac:dyDescent="0.35">
      <c r="A5" s="85"/>
      <c r="B5" s="79"/>
      <c r="C5" s="80"/>
      <c r="D5" s="80"/>
      <c r="E5" s="80"/>
      <c r="F5" s="80"/>
      <c r="G5" s="80"/>
    </row>
    <row r="6" spans="1:7" ht="15.5" x14ac:dyDescent="0.35">
      <c r="A6" s="85"/>
      <c r="B6" s="35" t="s">
        <v>138</v>
      </c>
      <c r="C6" s="80"/>
      <c r="D6" s="80"/>
      <c r="E6" s="80"/>
      <c r="F6" s="80"/>
      <c r="G6" s="80"/>
    </row>
    <row r="7" spans="1:7" ht="82" customHeight="1" x14ac:dyDescent="0.35">
      <c r="A7" s="60" t="s">
        <v>66</v>
      </c>
      <c r="B7" s="50" t="s">
        <v>180</v>
      </c>
      <c r="C7" s="21" t="s">
        <v>181</v>
      </c>
      <c r="D7" s="22">
        <v>4</v>
      </c>
      <c r="E7" s="23"/>
      <c r="F7" s="23">
        <f>E7*D7</f>
        <v>0</v>
      </c>
      <c r="G7" s="61"/>
    </row>
    <row r="8" spans="1:7" ht="81" customHeight="1" x14ac:dyDescent="0.35">
      <c r="A8" s="62" t="s">
        <v>68</v>
      </c>
      <c r="B8" s="50" t="s">
        <v>139</v>
      </c>
      <c r="C8" s="21" t="s">
        <v>140</v>
      </c>
      <c r="D8" s="22">
        <v>150</v>
      </c>
      <c r="E8" s="23"/>
      <c r="F8" s="23">
        <f>E8*D8</f>
        <v>0</v>
      </c>
      <c r="G8" s="63" t="s">
        <v>182</v>
      </c>
    </row>
    <row r="9" spans="1:7" ht="84.65" customHeight="1" x14ac:dyDescent="0.35">
      <c r="A9" s="60" t="s">
        <v>69</v>
      </c>
      <c r="B9" s="50" t="s">
        <v>141</v>
      </c>
      <c r="C9" s="21" t="s">
        <v>142</v>
      </c>
      <c r="D9" s="22">
        <v>0.4</v>
      </c>
      <c r="E9" s="23"/>
      <c r="F9" s="23">
        <f t="shared" ref="F9:F33" si="0">E9*D9</f>
        <v>0</v>
      </c>
      <c r="G9" s="63"/>
    </row>
    <row r="10" spans="1:7" ht="88" customHeight="1" x14ac:dyDescent="0.35">
      <c r="A10" s="62" t="s">
        <v>70</v>
      </c>
      <c r="B10" s="20" t="s">
        <v>183</v>
      </c>
      <c r="C10" s="21" t="s">
        <v>140</v>
      </c>
      <c r="D10" s="22">
        <v>70</v>
      </c>
      <c r="E10" s="23"/>
      <c r="F10" s="23">
        <f t="shared" si="0"/>
        <v>0</v>
      </c>
      <c r="G10" s="63"/>
    </row>
    <row r="11" spans="1:7" ht="85" customHeight="1" x14ac:dyDescent="0.35">
      <c r="A11" s="60" t="s">
        <v>71</v>
      </c>
      <c r="B11" s="50" t="s">
        <v>184</v>
      </c>
      <c r="C11" s="21" t="s">
        <v>140</v>
      </c>
      <c r="D11" s="22">
        <v>50</v>
      </c>
      <c r="E11" s="23"/>
      <c r="F11" s="23">
        <f t="shared" si="0"/>
        <v>0</v>
      </c>
      <c r="G11" s="63"/>
    </row>
    <row r="12" spans="1:7" ht="71.5" customHeight="1" x14ac:dyDescent="0.35">
      <c r="A12" s="62" t="s">
        <v>73</v>
      </c>
      <c r="B12" s="20" t="s">
        <v>143</v>
      </c>
      <c r="C12" s="21" t="s">
        <v>140</v>
      </c>
      <c r="D12" s="22">
        <v>150</v>
      </c>
      <c r="E12" s="23"/>
      <c r="F12" s="23">
        <f t="shared" si="0"/>
        <v>0</v>
      </c>
      <c r="G12" s="63"/>
    </row>
    <row r="13" spans="1:7" ht="68.5" customHeight="1" x14ac:dyDescent="0.35">
      <c r="A13" s="60" t="s">
        <v>74</v>
      </c>
      <c r="B13" s="20" t="s">
        <v>144</v>
      </c>
      <c r="C13" s="21" t="s">
        <v>145</v>
      </c>
      <c r="D13" s="22">
        <v>1</v>
      </c>
      <c r="E13" s="23"/>
      <c r="F13" s="23">
        <f t="shared" si="0"/>
        <v>0</v>
      </c>
      <c r="G13" s="63"/>
    </row>
    <row r="14" spans="1:7" ht="63" customHeight="1" x14ac:dyDescent="0.35">
      <c r="A14" s="62" t="s">
        <v>75</v>
      </c>
      <c r="B14" s="52" t="s">
        <v>185</v>
      </c>
      <c r="C14" s="21" t="s">
        <v>140</v>
      </c>
      <c r="D14" s="22">
        <v>150</v>
      </c>
      <c r="E14" s="23"/>
      <c r="F14" s="23">
        <f t="shared" si="0"/>
        <v>0</v>
      </c>
      <c r="G14" s="63"/>
    </row>
    <row r="15" spans="1:7" ht="64.25" customHeight="1" x14ac:dyDescent="0.35">
      <c r="A15" s="60" t="s">
        <v>76</v>
      </c>
      <c r="B15" s="52" t="s">
        <v>146</v>
      </c>
      <c r="C15" s="21" t="s">
        <v>147</v>
      </c>
      <c r="D15" s="22">
        <v>1</v>
      </c>
      <c r="E15" s="23"/>
      <c r="F15" s="23">
        <f t="shared" si="0"/>
        <v>0</v>
      </c>
      <c r="G15" s="63"/>
    </row>
    <row r="16" spans="1:7" ht="69.5" customHeight="1" x14ac:dyDescent="0.35">
      <c r="A16" s="62" t="s">
        <v>77</v>
      </c>
      <c r="B16" s="53" t="s">
        <v>148</v>
      </c>
      <c r="C16" s="21" t="s">
        <v>147</v>
      </c>
      <c r="D16" s="22">
        <v>1</v>
      </c>
      <c r="E16" s="23"/>
      <c r="F16" s="23">
        <f t="shared" si="0"/>
        <v>0</v>
      </c>
      <c r="G16" s="63"/>
    </row>
    <row r="17" spans="1:7" ht="63" customHeight="1" x14ac:dyDescent="0.35">
      <c r="A17" s="60" t="s">
        <v>78</v>
      </c>
      <c r="B17" s="53" t="s">
        <v>149</v>
      </c>
      <c r="C17" s="21" t="s">
        <v>147</v>
      </c>
      <c r="D17" s="22">
        <v>1</v>
      </c>
      <c r="E17" s="23"/>
      <c r="F17" s="23">
        <f t="shared" si="0"/>
        <v>0</v>
      </c>
      <c r="G17" s="63"/>
    </row>
    <row r="18" spans="1:7" ht="65.400000000000006" customHeight="1" x14ac:dyDescent="0.35">
      <c r="A18" s="62" t="s">
        <v>79</v>
      </c>
      <c r="B18" s="56" t="s">
        <v>186</v>
      </c>
      <c r="C18" s="21" t="s">
        <v>147</v>
      </c>
      <c r="D18" s="22">
        <v>1</v>
      </c>
      <c r="E18" s="23"/>
      <c r="F18" s="23">
        <f t="shared" si="0"/>
        <v>0</v>
      </c>
      <c r="G18" s="63"/>
    </row>
    <row r="19" spans="1:7" ht="80" customHeight="1" x14ac:dyDescent="0.35">
      <c r="A19" s="60" t="s">
        <v>80</v>
      </c>
      <c r="B19" s="50" t="s">
        <v>150</v>
      </c>
      <c r="C19" s="21" t="s">
        <v>142</v>
      </c>
      <c r="D19" s="22">
        <v>17.850000000000001</v>
      </c>
      <c r="E19" s="23"/>
      <c r="F19" s="23">
        <f t="shared" si="0"/>
        <v>0</v>
      </c>
      <c r="G19" s="63"/>
    </row>
    <row r="20" spans="1:7" ht="80" customHeight="1" x14ac:dyDescent="0.35">
      <c r="A20" s="62" t="s">
        <v>81</v>
      </c>
      <c r="B20" s="50" t="s">
        <v>151</v>
      </c>
      <c r="C20" s="21" t="s">
        <v>187</v>
      </c>
      <c r="D20" s="22">
        <v>12.75</v>
      </c>
      <c r="E20" s="23"/>
      <c r="F20" s="23">
        <f t="shared" si="0"/>
        <v>0</v>
      </c>
      <c r="G20" s="63"/>
    </row>
    <row r="21" spans="1:7" ht="62" x14ac:dyDescent="0.35">
      <c r="A21" s="60" t="s">
        <v>188</v>
      </c>
      <c r="B21" s="50" t="s">
        <v>152</v>
      </c>
      <c r="C21" s="21" t="s">
        <v>142</v>
      </c>
      <c r="D21" s="22">
        <v>0.15</v>
      </c>
      <c r="E21" s="23"/>
      <c r="F21" s="23">
        <f t="shared" si="0"/>
        <v>0</v>
      </c>
      <c r="G21" s="63"/>
    </row>
    <row r="22" spans="1:7" ht="77.5" x14ac:dyDescent="0.35">
      <c r="A22" s="62" t="s">
        <v>189</v>
      </c>
      <c r="B22" s="25" t="s">
        <v>153</v>
      </c>
      <c r="C22" s="21" t="s">
        <v>142</v>
      </c>
      <c r="D22" s="22">
        <v>0.12</v>
      </c>
      <c r="E22" s="23"/>
      <c r="F22" s="23">
        <f t="shared" si="0"/>
        <v>0</v>
      </c>
      <c r="G22" s="63"/>
    </row>
    <row r="23" spans="1:7" ht="77.5" x14ac:dyDescent="0.35">
      <c r="A23" s="60" t="s">
        <v>190</v>
      </c>
      <c r="B23" s="25" t="s">
        <v>191</v>
      </c>
      <c r="C23" s="21" t="s">
        <v>192</v>
      </c>
      <c r="D23" s="22">
        <v>6</v>
      </c>
      <c r="E23" s="23"/>
      <c r="F23" s="23">
        <f t="shared" si="0"/>
        <v>0</v>
      </c>
      <c r="G23" s="63"/>
    </row>
    <row r="24" spans="1:7" ht="77.5" x14ac:dyDescent="0.35">
      <c r="A24" s="62" t="s">
        <v>193</v>
      </c>
      <c r="B24" s="25" t="s">
        <v>194</v>
      </c>
      <c r="C24" s="21" t="s">
        <v>192</v>
      </c>
      <c r="D24" s="22">
        <v>1</v>
      </c>
      <c r="E24" s="23"/>
      <c r="F24" s="23">
        <f t="shared" si="0"/>
        <v>0</v>
      </c>
      <c r="G24" s="63"/>
    </row>
    <row r="25" spans="1:7" ht="77.5" x14ac:dyDescent="0.35">
      <c r="A25" s="60" t="s">
        <v>195</v>
      </c>
      <c r="B25" s="25" t="s">
        <v>196</v>
      </c>
      <c r="C25" s="21" t="s">
        <v>192</v>
      </c>
      <c r="D25" s="22">
        <v>4</v>
      </c>
      <c r="E25" s="23"/>
      <c r="F25" s="23">
        <f t="shared" si="0"/>
        <v>0</v>
      </c>
      <c r="G25" s="63"/>
    </row>
    <row r="26" spans="1:7" ht="77.5" x14ac:dyDescent="0.35">
      <c r="A26" s="62" t="s">
        <v>197</v>
      </c>
      <c r="B26" s="25" t="s">
        <v>198</v>
      </c>
      <c r="C26" s="21" t="s">
        <v>140</v>
      </c>
      <c r="D26" s="22">
        <v>150</v>
      </c>
      <c r="E26" s="23"/>
      <c r="F26" s="23">
        <f t="shared" si="0"/>
        <v>0</v>
      </c>
      <c r="G26" s="63"/>
    </row>
    <row r="27" spans="1:7" ht="77.5" x14ac:dyDescent="0.35">
      <c r="A27" s="60" t="s">
        <v>199</v>
      </c>
      <c r="B27" s="25" t="s">
        <v>200</v>
      </c>
      <c r="C27" s="21" t="s">
        <v>140</v>
      </c>
      <c r="D27" s="22">
        <v>150</v>
      </c>
      <c r="E27" s="23"/>
      <c r="F27" s="23">
        <f t="shared" si="0"/>
        <v>0</v>
      </c>
      <c r="G27" s="63"/>
    </row>
    <row r="28" spans="1:7" ht="77.5" x14ac:dyDescent="0.35">
      <c r="A28" s="62" t="s">
        <v>201</v>
      </c>
      <c r="B28" s="25" t="s">
        <v>202</v>
      </c>
      <c r="C28" s="21" t="s">
        <v>140</v>
      </c>
      <c r="D28" s="22">
        <v>70</v>
      </c>
      <c r="E28" s="23"/>
      <c r="F28" s="23">
        <f t="shared" si="0"/>
        <v>0</v>
      </c>
      <c r="G28" s="63"/>
    </row>
    <row r="29" spans="1:7" ht="77.5" x14ac:dyDescent="0.35">
      <c r="A29" s="60" t="s">
        <v>203</v>
      </c>
      <c r="B29" s="25" t="s">
        <v>204</v>
      </c>
      <c r="C29" s="21" t="s">
        <v>192</v>
      </c>
      <c r="D29" s="22">
        <v>1</v>
      </c>
      <c r="E29" s="23"/>
      <c r="F29" s="23">
        <f t="shared" si="0"/>
        <v>0</v>
      </c>
      <c r="G29" s="63"/>
    </row>
    <row r="30" spans="1:7" ht="62" x14ac:dyDescent="0.35">
      <c r="A30" s="62" t="s">
        <v>205</v>
      </c>
      <c r="B30" s="25" t="s">
        <v>206</v>
      </c>
      <c r="C30" s="21" t="s">
        <v>192</v>
      </c>
      <c r="D30" s="22">
        <v>1</v>
      </c>
      <c r="E30" s="23"/>
      <c r="F30" s="23">
        <f t="shared" si="0"/>
        <v>0</v>
      </c>
      <c r="G30" s="63"/>
    </row>
    <row r="31" spans="1:7" ht="62" x14ac:dyDescent="0.35">
      <c r="A31" s="60" t="s">
        <v>207</v>
      </c>
      <c r="B31" s="25" t="s">
        <v>208</v>
      </c>
      <c r="C31" s="21" t="s">
        <v>192</v>
      </c>
      <c r="D31" s="22">
        <v>1</v>
      </c>
      <c r="E31" s="23"/>
      <c r="F31" s="23">
        <f t="shared" si="0"/>
        <v>0</v>
      </c>
      <c r="G31" s="63"/>
    </row>
    <row r="32" spans="1:7" ht="161.5" customHeight="1" x14ac:dyDescent="0.35">
      <c r="A32" s="62" t="s">
        <v>209</v>
      </c>
      <c r="B32" s="25" t="s">
        <v>210</v>
      </c>
      <c r="C32" s="21" t="s">
        <v>192</v>
      </c>
      <c r="D32" s="22">
        <v>1</v>
      </c>
      <c r="E32" s="23"/>
      <c r="F32" s="23">
        <f t="shared" si="0"/>
        <v>0</v>
      </c>
      <c r="G32" s="63"/>
    </row>
    <row r="33" spans="1:7" ht="93" x14ac:dyDescent="0.35">
      <c r="A33" s="60" t="s">
        <v>211</v>
      </c>
      <c r="B33" s="25" t="s">
        <v>212</v>
      </c>
      <c r="C33" s="21" t="s">
        <v>192</v>
      </c>
      <c r="D33" s="22">
        <v>1</v>
      </c>
      <c r="E33" s="23"/>
      <c r="F33" s="23">
        <f t="shared" si="0"/>
        <v>0</v>
      </c>
      <c r="G33" s="63"/>
    </row>
    <row r="34" spans="1:7" ht="21.5" customHeight="1" x14ac:dyDescent="0.35">
      <c r="A34" s="82" t="s">
        <v>213</v>
      </c>
      <c r="B34" s="82"/>
      <c r="C34" s="82"/>
      <c r="D34" s="82"/>
      <c r="E34" s="82"/>
      <c r="F34" s="64">
        <f>SUM(F8:F33)</f>
        <v>0</v>
      </c>
      <c r="G34" s="65"/>
    </row>
  </sheetData>
  <mergeCells count="11">
    <mergeCell ref="A34:E34"/>
    <mergeCell ref="A1:G1"/>
    <mergeCell ref="A2:G2"/>
    <mergeCell ref="A3:G3"/>
    <mergeCell ref="A4:A6"/>
    <mergeCell ref="B4:B5"/>
    <mergeCell ref="C4:C6"/>
    <mergeCell ref="D4:D6"/>
    <mergeCell ref="E4:E6"/>
    <mergeCell ref="F4:F6"/>
    <mergeCell ref="G4:G6"/>
  </mergeCells>
  <phoneticPr fontId="5"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26"/>
  <sheetViews>
    <sheetView view="pageBreakPreview" topLeftCell="A17" zoomScale="80" zoomScaleNormal="100" zoomScaleSheetLayoutView="80" workbookViewId="0">
      <selection activeCell="E7" sqref="E7:E24"/>
    </sheetView>
  </sheetViews>
  <sheetFormatPr defaultColWidth="8.90625" defaultRowHeight="14.5" x14ac:dyDescent="0.35"/>
  <cols>
    <col min="1" max="1" width="5.08984375" style="27" customWidth="1"/>
    <col min="2" max="2" width="101.6328125" style="18" customWidth="1"/>
    <col min="3" max="3" width="8" style="28" customWidth="1"/>
    <col min="4" max="4" width="11.6328125" style="28" customWidth="1"/>
    <col min="5" max="5" width="15" style="28" customWidth="1"/>
    <col min="6" max="6" width="17" style="28" customWidth="1"/>
    <col min="7" max="7" width="25.6328125" style="30" customWidth="1"/>
    <col min="8" max="16384" width="8.90625" style="18"/>
  </cols>
  <sheetData>
    <row r="1" spans="1:7" ht="29.25" customHeight="1" x14ac:dyDescent="0.35">
      <c r="A1" s="69" t="s">
        <v>111</v>
      </c>
      <c r="B1" s="70"/>
      <c r="C1" s="70"/>
      <c r="D1" s="70"/>
      <c r="E1" s="70"/>
      <c r="F1" s="70"/>
      <c r="G1" s="71"/>
    </row>
    <row r="2" spans="1:7" ht="95.4" customHeight="1" x14ac:dyDescent="0.35">
      <c r="A2" s="72" t="s">
        <v>61</v>
      </c>
      <c r="B2" s="73"/>
      <c r="C2" s="73"/>
      <c r="D2" s="73"/>
      <c r="E2" s="73"/>
      <c r="F2" s="73"/>
      <c r="G2" s="74"/>
    </row>
    <row r="3" spans="1:7" ht="48" customHeight="1" x14ac:dyDescent="0.35">
      <c r="A3" s="75" t="s">
        <v>156</v>
      </c>
      <c r="B3" s="76"/>
      <c r="C3" s="76"/>
      <c r="D3" s="76"/>
      <c r="E3" s="76"/>
      <c r="F3" s="76"/>
      <c r="G3" s="77"/>
    </row>
    <row r="4" spans="1:7" ht="17.25" customHeight="1" x14ac:dyDescent="0.35">
      <c r="A4" s="78" t="s">
        <v>137</v>
      </c>
      <c r="B4" s="79" t="s">
        <v>2</v>
      </c>
      <c r="C4" s="80" t="s">
        <v>3</v>
      </c>
      <c r="D4" s="80" t="s">
        <v>62</v>
      </c>
      <c r="E4" s="80" t="s">
        <v>63</v>
      </c>
      <c r="F4" s="80" t="s">
        <v>64</v>
      </c>
      <c r="G4" s="81" t="s">
        <v>65</v>
      </c>
    </row>
    <row r="5" spans="1:7" ht="6" customHeight="1" x14ac:dyDescent="0.35">
      <c r="A5" s="78"/>
      <c r="B5" s="79"/>
      <c r="C5" s="80"/>
      <c r="D5" s="80"/>
      <c r="E5" s="80"/>
      <c r="F5" s="80"/>
      <c r="G5" s="81"/>
    </row>
    <row r="6" spans="1:7" ht="16.5" customHeight="1" x14ac:dyDescent="0.35">
      <c r="A6" s="78"/>
      <c r="B6" s="35" t="s">
        <v>134</v>
      </c>
      <c r="C6" s="80"/>
      <c r="D6" s="80"/>
      <c r="E6" s="80"/>
      <c r="F6" s="80"/>
      <c r="G6" s="81"/>
    </row>
    <row r="7" spans="1:7" ht="102.75" customHeight="1" x14ac:dyDescent="0.35">
      <c r="A7" s="19" t="s">
        <v>43</v>
      </c>
      <c r="B7" s="50" t="s">
        <v>127</v>
      </c>
      <c r="C7" s="21" t="s">
        <v>67</v>
      </c>
      <c r="D7" s="49">
        <v>35.880000000000003</v>
      </c>
      <c r="E7" s="49"/>
      <c r="F7" s="49">
        <f>D7*E7</f>
        <v>0</v>
      </c>
      <c r="G7" s="21"/>
    </row>
    <row r="8" spans="1:7" ht="71.25" customHeight="1" x14ac:dyDescent="0.35">
      <c r="A8" s="19" t="s">
        <v>44</v>
      </c>
      <c r="B8" s="25" t="s">
        <v>115</v>
      </c>
      <c r="C8" s="21" t="s">
        <v>67</v>
      </c>
      <c r="D8" s="22">
        <v>35.880000000000003</v>
      </c>
      <c r="E8" s="23"/>
      <c r="F8" s="23">
        <f t="shared" ref="F8:F15" si="0">E8*D8</f>
        <v>0</v>
      </c>
      <c r="G8" s="21"/>
    </row>
    <row r="9" spans="1:7" ht="70.5" customHeight="1" x14ac:dyDescent="0.35">
      <c r="A9" s="19" t="s">
        <v>157</v>
      </c>
      <c r="B9" s="25" t="s">
        <v>116</v>
      </c>
      <c r="C9" s="21" t="s">
        <v>67</v>
      </c>
      <c r="D9" s="22">
        <v>35.880000000000003</v>
      </c>
      <c r="E9" s="23"/>
      <c r="F9" s="23">
        <f t="shared" si="0"/>
        <v>0</v>
      </c>
      <c r="G9" s="21"/>
    </row>
    <row r="10" spans="1:7" ht="66.75" customHeight="1" x14ac:dyDescent="0.35">
      <c r="A10" s="19" t="s">
        <v>158</v>
      </c>
      <c r="B10" s="20" t="s">
        <v>117</v>
      </c>
      <c r="C10" s="21" t="s">
        <v>67</v>
      </c>
      <c r="D10" s="22">
        <v>38</v>
      </c>
      <c r="E10" s="23"/>
      <c r="F10" s="23">
        <f t="shared" si="0"/>
        <v>0</v>
      </c>
      <c r="G10" s="21"/>
    </row>
    <row r="11" spans="1:7" ht="85.5" customHeight="1" x14ac:dyDescent="0.35">
      <c r="A11" s="19" t="s">
        <v>159</v>
      </c>
      <c r="B11" s="26" t="s">
        <v>118</v>
      </c>
      <c r="C11" s="21" t="s">
        <v>96</v>
      </c>
      <c r="D11" s="22">
        <v>8</v>
      </c>
      <c r="E11" s="23"/>
      <c r="F11" s="23">
        <f t="shared" si="0"/>
        <v>0</v>
      </c>
      <c r="G11" s="21"/>
    </row>
    <row r="12" spans="1:7" ht="85.5" customHeight="1" x14ac:dyDescent="0.35">
      <c r="A12" s="19" t="s">
        <v>160</v>
      </c>
      <c r="B12" s="50" t="s">
        <v>131</v>
      </c>
      <c r="C12" s="21" t="s">
        <v>67</v>
      </c>
      <c r="D12" s="22">
        <v>8.6</v>
      </c>
      <c r="E12" s="51"/>
      <c r="F12" s="23">
        <f>E12*D12</f>
        <v>0</v>
      </c>
      <c r="G12" s="21"/>
    </row>
    <row r="13" spans="1:7" ht="85.5" customHeight="1" x14ac:dyDescent="0.35">
      <c r="A13" s="19" t="s">
        <v>161</v>
      </c>
      <c r="B13" s="55" t="s">
        <v>98</v>
      </c>
      <c r="C13" s="32" t="s">
        <v>67</v>
      </c>
      <c r="D13" s="33">
        <v>19.7</v>
      </c>
      <c r="E13" s="34"/>
      <c r="F13" s="23">
        <f>E13*D13</f>
        <v>0</v>
      </c>
      <c r="G13" s="18"/>
    </row>
    <row r="14" spans="1:7" ht="85.5" customHeight="1" x14ac:dyDescent="0.35">
      <c r="A14" s="19" t="s">
        <v>162</v>
      </c>
      <c r="B14" s="26" t="s">
        <v>128</v>
      </c>
      <c r="C14" s="21" t="s">
        <v>67</v>
      </c>
      <c r="D14" s="22">
        <v>282</v>
      </c>
      <c r="E14" s="23"/>
      <c r="F14" s="23">
        <f>E14*D14</f>
        <v>0</v>
      </c>
      <c r="G14" s="21"/>
    </row>
    <row r="15" spans="1:7" ht="85.5" customHeight="1" x14ac:dyDescent="0.35">
      <c r="A15" s="19" t="s">
        <v>163</v>
      </c>
      <c r="B15" s="50" t="s">
        <v>124</v>
      </c>
      <c r="C15" s="21" t="s">
        <v>67</v>
      </c>
      <c r="D15" s="22">
        <v>85.7</v>
      </c>
      <c r="E15" s="23"/>
      <c r="F15" s="23">
        <f t="shared" si="0"/>
        <v>0</v>
      </c>
      <c r="G15" s="21"/>
    </row>
    <row r="16" spans="1:7" ht="85.5" customHeight="1" x14ac:dyDescent="0.35">
      <c r="A16" s="19" t="s">
        <v>164</v>
      </c>
      <c r="B16" s="50" t="s">
        <v>171</v>
      </c>
      <c r="C16" s="21" t="s">
        <v>67</v>
      </c>
      <c r="D16" s="59">
        <v>197</v>
      </c>
      <c r="E16" s="23"/>
      <c r="F16" s="23">
        <f t="shared" ref="F16" si="1">E16*D16</f>
        <v>0</v>
      </c>
      <c r="G16" s="21"/>
    </row>
    <row r="17" spans="1:7" ht="93" customHeight="1" x14ac:dyDescent="0.35">
      <c r="A17" s="19" t="s">
        <v>165</v>
      </c>
      <c r="B17" s="52" t="s">
        <v>129</v>
      </c>
      <c r="C17" s="21" t="s">
        <v>67</v>
      </c>
      <c r="D17" s="22">
        <v>13.5</v>
      </c>
      <c r="E17" s="23"/>
      <c r="F17" s="23">
        <f t="shared" ref="F17:F24" si="2">E17*D17</f>
        <v>0</v>
      </c>
      <c r="G17" s="21"/>
    </row>
    <row r="18" spans="1:7" ht="120.75" customHeight="1" x14ac:dyDescent="0.35">
      <c r="A18" s="19" t="s">
        <v>166</v>
      </c>
      <c r="B18" s="52" t="s">
        <v>130</v>
      </c>
      <c r="C18" s="21" t="s">
        <v>67</v>
      </c>
      <c r="D18" s="22">
        <v>2.16</v>
      </c>
      <c r="E18" s="23"/>
      <c r="F18" s="23">
        <f t="shared" si="2"/>
        <v>0</v>
      </c>
      <c r="G18" s="21"/>
    </row>
    <row r="19" spans="1:7" ht="69" customHeight="1" x14ac:dyDescent="0.35">
      <c r="A19" s="19" t="s">
        <v>176</v>
      </c>
      <c r="B19" s="53" t="s">
        <v>175</v>
      </c>
      <c r="C19" s="21" t="s">
        <v>67</v>
      </c>
      <c r="D19" s="22">
        <v>2.16</v>
      </c>
      <c r="E19" s="23"/>
      <c r="F19" s="23">
        <f t="shared" si="2"/>
        <v>0</v>
      </c>
      <c r="G19" s="21"/>
    </row>
    <row r="20" spans="1:7" ht="73.5" customHeight="1" x14ac:dyDescent="0.35">
      <c r="A20" s="19" t="s">
        <v>167</v>
      </c>
      <c r="B20" s="54" t="s">
        <v>125</v>
      </c>
      <c r="C20" s="32" t="s">
        <v>99</v>
      </c>
      <c r="D20" s="33">
        <v>0.5</v>
      </c>
      <c r="E20" s="34"/>
      <c r="F20" s="23">
        <f t="shared" si="2"/>
        <v>0</v>
      </c>
      <c r="G20" s="21"/>
    </row>
    <row r="21" spans="1:7" ht="83.25" customHeight="1" x14ac:dyDescent="0.35">
      <c r="A21" s="19" t="s">
        <v>168</v>
      </c>
      <c r="B21" s="26" t="s">
        <v>95</v>
      </c>
      <c r="C21" s="21" t="s">
        <v>67</v>
      </c>
      <c r="D21" s="22">
        <v>35.880000000000003</v>
      </c>
      <c r="E21" s="23"/>
      <c r="F21" s="23">
        <f t="shared" si="2"/>
        <v>0</v>
      </c>
      <c r="G21" s="21"/>
    </row>
    <row r="22" spans="1:7" ht="83.25" customHeight="1" x14ac:dyDescent="0.35">
      <c r="A22" s="19" t="s">
        <v>169</v>
      </c>
      <c r="B22" s="55" t="s">
        <v>126</v>
      </c>
      <c r="C22" s="32" t="s">
        <v>123</v>
      </c>
      <c r="D22" s="33">
        <v>25</v>
      </c>
      <c r="E22" s="34"/>
      <c r="F22" s="23">
        <f t="shared" si="2"/>
        <v>0</v>
      </c>
      <c r="G22" s="21"/>
    </row>
    <row r="23" spans="1:7" ht="84" customHeight="1" x14ac:dyDescent="0.35">
      <c r="A23" s="19" t="s">
        <v>170</v>
      </c>
      <c r="B23" s="55" t="s">
        <v>106</v>
      </c>
      <c r="C23" s="32" t="s">
        <v>99</v>
      </c>
      <c r="D23" s="33">
        <v>1</v>
      </c>
      <c r="E23" s="34"/>
      <c r="F23" s="23">
        <f t="shared" si="2"/>
        <v>0</v>
      </c>
      <c r="G23" s="21"/>
    </row>
    <row r="24" spans="1:7" ht="92.25" customHeight="1" x14ac:dyDescent="0.35">
      <c r="A24" s="19" t="s">
        <v>177</v>
      </c>
      <c r="B24" s="54" t="s">
        <v>107</v>
      </c>
      <c r="C24" s="32" t="s">
        <v>72</v>
      </c>
      <c r="D24" s="33">
        <v>1</v>
      </c>
      <c r="E24" s="34"/>
      <c r="F24" s="23">
        <f t="shared" si="2"/>
        <v>0</v>
      </c>
      <c r="G24" s="21"/>
    </row>
    <row r="25" spans="1:7" ht="30.5" customHeight="1" thickBot="1" x14ac:dyDescent="0.4">
      <c r="A25" s="89" t="s">
        <v>135</v>
      </c>
      <c r="B25" s="90"/>
      <c r="C25" s="93"/>
      <c r="D25" s="94"/>
      <c r="E25" s="95"/>
      <c r="F25" s="91">
        <f>SUM(F7:F24)</f>
        <v>0</v>
      </c>
      <c r="G25" s="96"/>
    </row>
    <row r="26" spans="1:7" x14ac:dyDescent="0.35">
      <c r="F26" s="29"/>
    </row>
  </sheetData>
  <mergeCells count="11">
    <mergeCell ref="A25:B25"/>
    <mergeCell ref="A1:G1"/>
    <mergeCell ref="A2:G2"/>
    <mergeCell ref="A4:A6"/>
    <mergeCell ref="B4:B5"/>
    <mergeCell ref="C4:C6"/>
    <mergeCell ref="D4:D6"/>
    <mergeCell ref="E4:E6"/>
    <mergeCell ref="F4:F6"/>
    <mergeCell ref="G4:G6"/>
    <mergeCell ref="A3:G3"/>
  </mergeCells>
  <phoneticPr fontId="5" type="noConversion"/>
  <pageMargins left="0.7" right="0.7" top="0.75" bottom="0.75" header="0.3" footer="0.3"/>
  <pageSetup scale="66" fitToHeight="0" orientation="landscape" r:id="rId1"/>
  <rowBreaks count="1" manualBreakCount="1">
    <brk id="10"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E6FCB7B0-7284-4A66-AFA8-AEDFF42A9B5B}"/>
</file>

<file path=customXml/itemProps2.xml><?xml version="1.0" encoding="utf-8"?>
<ds:datastoreItem xmlns:ds="http://schemas.openxmlformats.org/officeDocument/2006/customXml" ds:itemID="{2CA6C099-6FBC-4159-ACA3-C7474FAEC71B}"/>
</file>

<file path=customXml/itemProps3.xml><?xml version="1.0" encoding="utf-8"?>
<ds:datastoreItem xmlns:ds="http://schemas.openxmlformats.org/officeDocument/2006/customXml" ds:itemID="{0DBDDFB4-E30F-4DB7-9C90-60FB4026F180}"/>
</file>

<file path=customXml/itemProps4.xml><?xml version="1.0" encoding="utf-8"?>
<ds:datastoreItem xmlns:ds="http://schemas.openxmlformats.org/officeDocument/2006/customXml" ds:itemID="{877D085D-2BBC-4B0B-B18A-75B8A55F510D}"/>
</file>

<file path=customXml/itemProps5.xml><?xml version="1.0" encoding="utf-8"?>
<ds:datastoreItem xmlns:ds="http://schemas.openxmlformats.org/officeDocument/2006/customXml" ds:itemID="{21FB20CF-4AE9-4186-A165-1023320CBE3B}"/>
</file>

<file path=customXml/itemProps6.xml><?xml version="1.0" encoding="utf-8"?>
<ds:datastoreItem xmlns:ds="http://schemas.openxmlformats.org/officeDocument/2006/customXml" ds:itemID="{77CC8E8F-9391-4395-8226-9E361E661FE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Measurements</vt:lpstr>
      <vt:lpstr>Summary</vt:lpstr>
      <vt:lpstr>Priority 1 (Build Repairing)</vt:lpstr>
      <vt:lpstr>Priority 3 (Water Well)</vt:lpstr>
      <vt:lpstr>Priority 4 (Latrin Repairing)</vt:lpstr>
      <vt:lpstr>Summary!Print_Area</vt:lpstr>
      <vt:lpstr>'Priority 1 (Build Repairing)'!Print_Titles</vt:lpstr>
      <vt:lpstr>'Priority 4 (Latrin Repairing)'!Print_Titles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Ullah Andar</dc:creator>
  <cp:lastModifiedBy>Thinley Penjore</cp:lastModifiedBy>
  <cp:lastPrinted>2023-12-14T11:42:00Z</cp:lastPrinted>
  <dcterms:created xsi:type="dcterms:W3CDTF">2023-12-05T10:33:07Z</dcterms:created>
  <dcterms:modified xsi:type="dcterms:W3CDTF">2024-08-24T16:03:36Z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ies>
</file>