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defaultThemeVersion="166925"/>
  <mc:AlternateContent xmlns:mc="http://schemas.openxmlformats.org/markup-compatibility/2006">
    <mc:Choice Requires="x15">
      <x15ac:absPath xmlns:x15ac="http://schemas.microsoft.com/office/spreadsheetml/2010/11/ac" url="C:\3 JICA SCHOOLS\06 Laghman\for RFQ\Laghman\COAR - 9 schools\LGHMN-901000003- 5 Pai Mixed Secondary School\"/>
    </mc:Choice>
  </mc:AlternateContent>
  <xr:revisionPtr revIDLastSave="0" documentId="13_ncr:1_{F9869679-5498-40A9-845D-0B71219F6C21}" xr6:coauthVersionLast="47" xr6:coauthVersionMax="47" xr10:uidLastSave="{00000000-0000-0000-0000-000000000000}"/>
  <bookViews>
    <workbookView xWindow="-110" yWindow="-110" windowWidth="19420" windowHeight="10300" tabRatio="661" firstSheet="1" activeTab="1" xr2:uid="{00000000-000D-0000-FFFF-FFFF00000000}"/>
  </bookViews>
  <sheets>
    <sheet name="Measurements" sheetId="1" state="hidden" r:id="rId1"/>
    <sheet name="Summary" sheetId="4" r:id="rId2"/>
    <sheet name="Priority 1 (Water Well)" sheetId="11" r:id="rId3"/>
    <sheet name="Priority 2 (Build Repairing)" sheetId="9" r:id="rId4"/>
  </sheets>
  <definedNames>
    <definedName name="_xlnm.Print_Area" localSheetId="1">Summary!$A$1:$C$6</definedName>
    <definedName name="_xlnm.Print_Titles" localSheetId="2">'Priority 1 (Water Well)'!$4:$6</definedName>
    <definedName name="_xlnm.Print_Titles" localSheetId="3">'Priority 2 (Build Repairing)'!$1:$6</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11" l="1"/>
  <c r="F7" i="11"/>
  <c r="F33" i="11"/>
  <c r="F32" i="11"/>
  <c r="F31" i="11"/>
  <c r="F30" i="11"/>
  <c r="F29" i="11"/>
  <c r="F28" i="11"/>
  <c r="F27" i="11"/>
  <c r="F26" i="11"/>
  <c r="F25" i="11"/>
  <c r="F24" i="11"/>
  <c r="F23" i="11"/>
  <c r="F8" i="9"/>
  <c r="F9" i="9"/>
  <c r="F10" i="9"/>
  <c r="F11" i="9"/>
  <c r="F12" i="9"/>
  <c r="F13" i="9"/>
  <c r="F14" i="9"/>
  <c r="F15" i="9"/>
  <c r="F16" i="9"/>
  <c r="F17" i="9"/>
  <c r="F18" i="9"/>
  <c r="F19" i="9"/>
  <c r="F20" i="9"/>
  <c r="F21" i="9"/>
  <c r="F22" i="9"/>
  <c r="F23" i="9"/>
  <c r="F24" i="9"/>
  <c r="F25" i="9"/>
  <c r="F7" i="9"/>
  <c r="F26" i="9"/>
  <c r="F8" i="11"/>
  <c r="F9" i="11"/>
  <c r="F11" i="11"/>
  <c r="F12" i="11"/>
  <c r="F13" i="11"/>
  <c r="F14" i="11"/>
  <c r="F15" i="11"/>
  <c r="F16" i="11"/>
  <c r="F17" i="11"/>
  <c r="F18" i="11"/>
  <c r="F19" i="11"/>
  <c r="F20" i="11"/>
  <c r="F21" i="11"/>
  <c r="F22" i="11"/>
  <c r="F133" i="1"/>
  <c r="I133" i="1"/>
  <c r="I134" i="1"/>
  <c r="I78" i="1"/>
  <c r="I77" i="1"/>
  <c r="F63" i="1"/>
  <c r="I63" i="1"/>
  <c r="F62" i="1"/>
  <c r="F61" i="1"/>
  <c r="I61" i="1"/>
  <c r="F60" i="1"/>
  <c r="I60" i="1"/>
  <c r="F59" i="1"/>
  <c r="I59" i="1"/>
  <c r="F58" i="1"/>
  <c r="I58" i="1"/>
  <c r="F57" i="1"/>
  <c r="I57" i="1"/>
  <c r="F54" i="1"/>
  <c r="I54" i="1"/>
  <c r="F55" i="1"/>
  <c r="I55" i="1"/>
  <c r="F56" i="1"/>
  <c r="I56" i="1"/>
  <c r="I62" i="1"/>
  <c r="I64" i="1"/>
  <c r="I79" i="1"/>
  <c r="I76" i="1"/>
  <c r="I75" i="1"/>
  <c r="I74" i="1"/>
  <c r="I73" i="1"/>
  <c r="I72" i="1"/>
  <c r="I71" i="1"/>
  <c r="I70" i="1"/>
  <c r="I69" i="1"/>
  <c r="I68" i="1"/>
  <c r="I67" i="1"/>
  <c r="I66" i="1"/>
  <c r="I65" i="1"/>
  <c r="I51" i="1"/>
  <c r="I45" i="1"/>
  <c r="I44" i="1"/>
  <c r="I50" i="1"/>
  <c r="I49" i="1"/>
  <c r="I48" i="1"/>
  <c r="I47" i="1"/>
  <c r="I46" i="1"/>
  <c r="I43" i="1"/>
  <c r="I42" i="1"/>
  <c r="I41" i="1"/>
  <c r="I40" i="1"/>
  <c r="I39" i="1"/>
  <c r="I130" i="1"/>
  <c r="I129" i="1"/>
  <c r="I126" i="1"/>
  <c r="I127" i="1"/>
  <c r="H24" i="1"/>
  <c r="I24" i="1"/>
  <c r="M18" i="1"/>
  <c r="I23" i="1"/>
  <c r="I22" i="1"/>
  <c r="I21" i="1"/>
  <c r="I20" i="1"/>
  <c r="F19" i="1"/>
  <c r="I19" i="1"/>
  <c r="F18" i="1"/>
  <c r="I18" i="1"/>
  <c r="I17" i="1"/>
  <c r="I131" i="1"/>
  <c r="F120" i="1"/>
  <c r="I120" i="1"/>
  <c r="I121" i="1"/>
  <c r="F123" i="1"/>
  <c r="I123" i="1"/>
  <c r="I124" i="1"/>
  <c r="F117" i="1"/>
  <c r="I117" i="1"/>
  <c r="I108" i="1"/>
  <c r="I107" i="1"/>
  <c r="I109" i="1"/>
  <c r="I110" i="1"/>
  <c r="I111" i="1"/>
  <c r="F116" i="1"/>
  <c r="I116" i="1"/>
  <c r="F115" i="1"/>
  <c r="I115" i="1"/>
  <c r="F114" i="1"/>
  <c r="I114" i="1"/>
  <c r="F113" i="1"/>
  <c r="I113" i="1"/>
  <c r="F104" i="1"/>
  <c r="I104" i="1"/>
  <c r="I105" i="1"/>
  <c r="I92" i="1"/>
  <c r="I93" i="1"/>
  <c r="I94" i="1"/>
  <c r="I95" i="1"/>
  <c r="I96" i="1"/>
  <c r="I97" i="1"/>
  <c r="I98" i="1"/>
  <c r="I99" i="1"/>
  <c r="I100" i="1"/>
  <c r="I101" i="1"/>
  <c r="I91" i="1"/>
  <c r="I86" i="1"/>
  <c r="I87" i="1"/>
  <c r="I88" i="1"/>
  <c r="I85" i="1"/>
  <c r="I82" i="1"/>
  <c r="I28" i="1"/>
  <c r="I29" i="1"/>
  <c r="I32" i="1"/>
  <c r="I33" i="1"/>
  <c r="I34" i="1"/>
  <c r="I35" i="1"/>
  <c r="I37" i="1"/>
  <c r="F36" i="1"/>
  <c r="I36" i="1"/>
  <c r="F31" i="1"/>
  <c r="I31" i="1"/>
  <c r="F30" i="1"/>
  <c r="I30" i="1"/>
  <c r="F27" i="1"/>
  <c r="I27" i="1"/>
  <c r="I13" i="1"/>
  <c r="I9" i="1"/>
  <c r="I10" i="1"/>
  <c r="I11" i="1"/>
  <c r="I12" i="1"/>
  <c r="I6" i="1"/>
  <c r="F8" i="1"/>
  <c r="I8" i="1"/>
  <c r="F7" i="1"/>
  <c r="I7" i="1"/>
  <c r="I89" i="1"/>
  <c r="I83" i="1"/>
  <c r="I4" i="1"/>
  <c r="F34" i="11"/>
  <c r="C4" i="4"/>
  <c r="I25" i="1"/>
  <c r="I52" i="1"/>
  <c r="I118" i="1"/>
  <c r="I80" i="1"/>
  <c r="I102" i="1"/>
  <c r="I14" i="1"/>
  <c r="I38" i="1"/>
  <c r="C5" i="4"/>
  <c r="C6" i="4"/>
</calcChain>
</file>

<file path=xl/sharedStrings.xml><?xml version="1.0" encoding="utf-8"?>
<sst xmlns="http://schemas.openxmlformats.org/spreadsheetml/2006/main" count="426" uniqueCount="202">
  <si>
    <t>No</t>
  </si>
  <si>
    <t>Activity</t>
  </si>
  <si>
    <t>Description</t>
  </si>
  <si>
    <t>Unit</t>
  </si>
  <si>
    <t>Length</t>
  </si>
  <si>
    <t>Width</t>
  </si>
  <si>
    <t>Depth</t>
  </si>
  <si>
    <t>Total</t>
  </si>
  <si>
    <t>Remarks</t>
  </si>
  <si>
    <t>Site prepration</t>
  </si>
  <si>
    <t>Construction Area</t>
  </si>
  <si>
    <t>Lump Sum</t>
  </si>
  <si>
    <t>Exterior plaster Repairing</t>
  </si>
  <si>
    <t>Interior Plaster Repairing</t>
  </si>
  <si>
    <t>Windows</t>
  </si>
  <si>
    <t>Doors</t>
  </si>
  <si>
    <t>Floor</t>
  </si>
  <si>
    <t>Roof Repairing</t>
  </si>
  <si>
    <t>Toilets Tiles</t>
  </si>
  <si>
    <t>Toilets wall Tiles</t>
  </si>
  <si>
    <t>Exterior Plaster</t>
  </si>
  <si>
    <r>
      <t>m</t>
    </r>
    <r>
      <rPr>
        <vertAlign val="superscript"/>
        <sz val="11"/>
        <color theme="1"/>
        <rFont val="Calibri Light"/>
        <family val="2"/>
      </rPr>
      <t>2</t>
    </r>
  </si>
  <si>
    <t>Axis A</t>
  </si>
  <si>
    <t>Axis C</t>
  </si>
  <si>
    <t>Axis D</t>
  </si>
  <si>
    <t>Axis F</t>
  </si>
  <si>
    <t>Axis 1,7</t>
  </si>
  <si>
    <t>Axis 3,5</t>
  </si>
  <si>
    <t>Parapet</t>
  </si>
  <si>
    <t>Entity A</t>
  </si>
  <si>
    <t>Entity N</t>
  </si>
  <si>
    <t>Entity M</t>
  </si>
  <si>
    <t>Interior Plaster for walls</t>
  </si>
  <si>
    <t>Entity L</t>
  </si>
  <si>
    <t>Entity H</t>
  </si>
  <si>
    <t>Entity K</t>
  </si>
  <si>
    <t>Entity I</t>
  </si>
  <si>
    <t>Entity F</t>
  </si>
  <si>
    <t>Entity F'</t>
  </si>
  <si>
    <t>Entity B</t>
  </si>
  <si>
    <t>Entity D</t>
  </si>
  <si>
    <t>Windows Adjustment</t>
  </si>
  <si>
    <t>Installation of Doors</t>
  </si>
  <si>
    <t>D1</t>
  </si>
  <si>
    <t>D2</t>
  </si>
  <si>
    <t>Dw1</t>
  </si>
  <si>
    <t>Dw2</t>
  </si>
  <si>
    <t>Floor tiles</t>
  </si>
  <si>
    <t>Roof</t>
  </si>
  <si>
    <t>Toilet Floor</t>
  </si>
  <si>
    <t>Toilet C</t>
  </si>
  <si>
    <t>Toilet O</t>
  </si>
  <si>
    <t>Tolet G</t>
  </si>
  <si>
    <t>Toilet J</t>
  </si>
  <si>
    <t xml:space="preserve">Toilet Walls </t>
  </si>
  <si>
    <t>kitchen</t>
  </si>
  <si>
    <t>Kitchen Cup Boards</t>
  </si>
  <si>
    <t xml:space="preserve">Kitchen </t>
  </si>
  <si>
    <t>Cup Boards</t>
  </si>
  <si>
    <t>Kitchen Desk</t>
  </si>
  <si>
    <t>Desk</t>
  </si>
  <si>
    <t>The cost for all items in this BOQ, in general, includes deploying of any machineries, manpower, carrying out of any relocations/ removal/ salvage/ disposal /reinstating tasks. The costs of check and testing's for all items and materials needs to be used should be included in the relevant unit cost of related items. However, particular issues to the costs of items mentioned under each section in this BOQ. Details of work method &amp; equipment/machinery for different types of work shall be brought to the attention of Engineer to get approval of Engineer before commencing the jobs. Read given all project document before pricing the job. Changes of market prices during project period for any item is to the responsibility of the Contractor without any extra payment. For all the finishing, electrical accessories, structural items &amp; materrials,mechnial accessories/equipment, plumbing related materials/items and other equipment's which are mentioned in this BoQ and going to be used ,samples, product data from manufactures/companies, certificates should be submitted to Client in charge Engineer and get their approvals from in charge engineer prior to start the activity or use the materials and accessories in the project. Contractor have to produce the manufacturer approval certificate of the production country for all the major construction materials and ISO certificate. The contractor must provide samples, mockups, catalogues for testing / inspection and approval by the site engineer, Contractor will bear the cost for samples, including any laboratory tests, both inside and outside the country, as required. The contractor must provide PPE for all laborers, personnel, engineers and possible visitors to the site.</t>
  </si>
  <si>
    <t xml:space="preserve">Quantity </t>
  </si>
  <si>
    <t>Unit price (AFN)</t>
  </si>
  <si>
    <t>Total cost (AFN)</t>
  </si>
  <si>
    <t>Remark</t>
  </si>
  <si>
    <t>Sqm</t>
  </si>
  <si>
    <t>Exterior Painting</t>
  </si>
  <si>
    <t>Pointing Paint</t>
  </si>
  <si>
    <t>wall</t>
  </si>
  <si>
    <t>paint</t>
  </si>
  <si>
    <t>PVC Doors</t>
  </si>
  <si>
    <t>Entity G</t>
  </si>
  <si>
    <t>Entity J</t>
  </si>
  <si>
    <t>Interior Plaster for ceilling</t>
  </si>
  <si>
    <t>Entity C</t>
  </si>
  <si>
    <t>Interior Painting</t>
  </si>
  <si>
    <t>Interior paint for walls</t>
  </si>
  <si>
    <t>Interior paint for ceilling</t>
  </si>
  <si>
    <t>Entity f</t>
  </si>
  <si>
    <t>Lm</t>
  </si>
  <si>
    <t>Skirt Wall</t>
  </si>
  <si>
    <t>Items (Bill)</t>
  </si>
  <si>
    <t>Cost (AFN)</t>
  </si>
  <si>
    <t>`</t>
  </si>
  <si>
    <t xml:space="preserve">Grand total amount in AFN </t>
  </si>
  <si>
    <t>S.N</t>
  </si>
  <si>
    <t>The cost for all items in this BOQ, in general, includes deploying any machinery, and manpower, and carrying out any relocations/ removal/ salvage/ disposal /reinstating tasks. The costs of checking and testing for all items and materials that need to be used should be included in the relevant unit cost of related items. However, particular issues with the costs of items are mentioned under each section in this BOQ. Details of work method &amp; and equipment/machinery for different types of work shall be brought to the attention of the Engineer to get approval of the Engineer before commencing the jobs. Read all project documents before pricing the job. Changes in market prices during the project period for any item are the responsibility of the Contractor without any extra payment. For all the finishing, electrical accessories, structural items &amp; and materials, mechanical accessories/equipment, plumbing-related materials/items, and other equipment that are mentioned in this BoQ and going to be used, samples, product data from manufacturers/companies, certificates should be submitted to Client in charge Engineer and get their approvals from in charge engineer before start the activity or use the materials and accessories in the project. The contractor has to produce the manufacturer approval certificate of the production country for all the major construction materials and the ISO certificate. The contractor must provide samples, mockups, and catalogs for testing/inspection and approval by the site engineer, The Contractor will bear the cost for samples, including any laboratory tests, both inside and outside the country, as required. The contractor must provide PPE for all laborers, personnel, engineers, and possible visitors to the site.</t>
  </si>
  <si>
    <t>M/L</t>
  </si>
  <si>
    <t>B1</t>
  </si>
  <si>
    <t>B2</t>
  </si>
  <si>
    <t>B3</t>
  </si>
  <si>
    <t>B4</t>
  </si>
  <si>
    <t>B5</t>
  </si>
  <si>
    <t>B6</t>
  </si>
  <si>
    <t>B7</t>
  </si>
  <si>
    <t>B8</t>
  </si>
  <si>
    <r>
      <t xml:space="preserve">Cutting and cleaning of interior walls and ceiling painting
</t>
    </r>
    <r>
      <rPr>
        <sz val="12"/>
        <rFont val="Calibri Light"/>
        <family val="2"/>
        <scheme val="major"/>
      </rPr>
      <t>Prepare all materials, equipment, and manpower for cutting and cleaning of interior walls and ceiling painting with all related activities to complete the job as per drawing and instruction of the in-charge engineer. All tasks for this item are to be under the full approval of the charge engineer</t>
    </r>
  </si>
  <si>
    <r>
      <t xml:space="preserve">Cutting and cleaning of exterior walls plaster
</t>
    </r>
    <r>
      <rPr>
        <sz val="12"/>
        <rFont val="Calibri Light"/>
        <family val="2"/>
        <scheme val="major"/>
      </rPr>
      <t>Prepare all materials, equipment, and manpower for cutting and cleaning of exterior walls plaster with all related activities to complete the job as per drawing and instruction of the in-charge engineer all waste materials and debris are to be transported to the approved damp site. All tasks for this item are to be under the full approval of the charge engineer.</t>
    </r>
  </si>
  <si>
    <r>
      <t xml:space="preserve">Cutting and cleaning of exterior wall painitng.
</t>
    </r>
    <r>
      <rPr>
        <sz val="12"/>
        <rFont val="Calibri Light"/>
        <family val="2"/>
        <scheme val="major"/>
      </rPr>
      <t>Prepare all materials, equipment, and manpower for Supply and installation of thick plastic (3 cm)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</si>
  <si>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color rgb="FF000000"/>
        <rFont val="Calibri Light"/>
        <family val="2"/>
        <scheme val="major"/>
      </rPr>
      <t xml:space="preserve">Damaged exterior walls surface plastering (1:3)
</t>
    </r>
    <r>
      <rPr>
        <sz val="12"/>
        <color rgb="FF000000"/>
        <rFont val="Calibri Light"/>
        <family val="2"/>
        <scheme val="major"/>
      </rPr>
      <t>Prepare all materials, equipment, and manpower for damaged exterior walls surface plastering (1:3)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</si>
  <si>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color rgb="FF000000"/>
        <rFont val="Calibri Light"/>
        <family val="2"/>
        <scheme val="major"/>
      </rPr>
      <t>Interior wall and ceiling  blue 3 coats 75% oil painting</t>
    </r>
    <r>
      <rPr>
        <sz val="12"/>
        <color rgb="FF000000"/>
        <rFont val="Calibri Light"/>
        <family val="2"/>
        <scheme val="major"/>
      </rPr>
      <t xml:space="preserve">
Prepare all materials, equipment, and manpower for interior wall and ceiling  blue 3 coats 75% oil painting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</si>
  <si>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 xml:space="preserve">Exterior wall 3 coats 100%  plastic painting
</t>
    </r>
    <r>
      <rPr>
        <sz val="12"/>
        <rFont val="Calibri Light"/>
        <family val="2"/>
        <scheme val="major"/>
      </rPr>
      <t>Prepare all materials, equipment, and manpower for Exterior wall 3 coats 100%  plastic painting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</si>
  <si>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Repairing existing damaged 10 cm PCC floor of classrooms and corridor</t>
    </r>
    <r>
      <rPr>
        <sz val="12"/>
        <rFont val="Calibri Light"/>
        <family val="2"/>
        <scheme val="major"/>
      </rPr>
      <t xml:space="preserve">
Prepare all materials, equipment, and manpower for repairing existing damaged PCC floor of classrooms and corridor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</si>
  <si>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Black boards repairing and painting</t>
    </r>
    <r>
      <rPr>
        <sz val="12"/>
        <rFont val="Calibri Light"/>
        <family val="2"/>
        <scheme val="major"/>
      </rPr>
      <t xml:space="preserve">
Prepare all materials, equipment, and manpower for the black boards repairing and painting with all related activities to complete the job as per drawing and instruction of the in-charge engineer All tasks for this item are to be under full approval of in charge engineer</t>
    </r>
  </si>
  <si>
    <t>S/N</t>
  </si>
  <si>
    <t>A. Water Well</t>
  </si>
  <si>
    <r>
      <rPr>
        <b/>
        <u/>
        <sz val="12"/>
        <rFont val="Calibri Light"/>
        <family val="2"/>
        <scheme val="major"/>
      </rPr>
      <t xml:space="preserve">Drilling of rotary well (diameter=12 in) </t>
    </r>
    <r>
      <rPr>
        <sz val="12"/>
        <rFont val="Calibri Light"/>
        <family val="2"/>
        <scheme val="major"/>
      </rPr>
      <t xml:space="preserve">
Prepare all materials, equipment, and manpower for drilling of rotary well with all related activities to complete the job as per drawing and instruction of the in-charge engineer all waste materials and debris are to be transported to the approved damp site. All tasks for this item are to be under the full approval of the charge engineer</t>
    </r>
  </si>
  <si>
    <t>meter</t>
  </si>
  <si>
    <r>
      <rPr>
        <b/>
        <u/>
        <sz val="12"/>
        <rFont val="Calibri Light"/>
        <family val="2"/>
        <scheme val="major"/>
      </rPr>
      <t xml:space="preserve">Excavation of foundation in Grade 3 land </t>
    </r>
    <r>
      <rPr>
        <sz val="12"/>
        <rFont val="Calibri Light"/>
        <family val="2"/>
        <scheme val="major"/>
      </rPr>
      <t xml:space="preserve">
Prepare all materials, equipment, and manpower for excavation of foundation in Grade 3 land with all related activities to complete the job as per drawing and instruction of the in-charge engineer all waste materials and debris are to be transported to the approved damp site. All tasks for this item are to be under the full approval of the charge engineer</t>
    </r>
  </si>
  <si>
    <t>Cu.m</t>
  </si>
  <si>
    <r>
      <rPr>
        <b/>
        <u/>
        <sz val="12"/>
        <rFont val="Calibri Light"/>
        <family val="2"/>
        <scheme val="major"/>
      </rPr>
      <t xml:space="preserve">Preparation and installation sum mirsible pump with 2 Hsp and 120 m head </t>
    </r>
    <r>
      <rPr>
        <sz val="12"/>
        <rFont val="Calibri Light"/>
        <family val="2"/>
        <scheme val="major"/>
      </rPr>
      <t xml:space="preserve">
Prepare all materials, equipment, and manpower for the preparation and installation sum mirsible pump whith 2 Hsp and 120 m head with all related activities to complete the job as per drawing and instruction of the in-charge engineer All tasks for this item are to be under full approval in charge engineer</t>
    </r>
  </si>
  <si>
    <t>set</t>
  </si>
  <si>
    <r>
      <rPr>
        <b/>
        <u/>
        <sz val="12"/>
        <color theme="1"/>
        <rFont val="Calibri Light"/>
        <family val="2"/>
        <scheme val="major"/>
      </rPr>
      <t>Installation of air relive valve best quality.</t>
    </r>
    <r>
      <rPr>
        <sz val="12"/>
        <color theme="1"/>
        <rFont val="Calibri Light"/>
        <family val="2"/>
        <scheme val="major"/>
      </rPr>
      <t xml:space="preserve">
Prepare all materials, equipment, and manpower for the installation of air relive valve best qualtiy with all related activities to complete the job as per the drawing and instruction of the in-charge engineer all waste materials and debris are to be transported to the approved damp site. All tasks for this item are to be under the full approval of in charge engineer
</t>
    </r>
  </si>
  <si>
    <t>EACH</t>
  </si>
  <si>
    <r>
      <rPr>
        <b/>
        <u/>
        <sz val="12"/>
        <rFont val="Calibri Light"/>
        <family val="2"/>
        <scheme val="major"/>
      </rPr>
      <t>Installation of gate valve best quality</t>
    </r>
    <r>
      <rPr>
        <b/>
        <sz val="12"/>
        <rFont val="Calibri Light"/>
        <family val="2"/>
        <scheme val="major"/>
      </rPr>
      <t xml:space="preserve">
</t>
    </r>
    <r>
      <rPr>
        <sz val="12"/>
        <rFont val="Calibri Light"/>
        <family val="2"/>
        <scheme val="major"/>
      </rPr>
      <t>Prepare all materials, equipment, and manpower for the Supply and installation of gat galve best qualtiy with all related activities to complete the job as per drawing and instruction of the in-charge engineer All tasks for this item are to be under full approval of in charge engineer</t>
    </r>
  </si>
  <si>
    <r>
      <rPr>
        <b/>
        <u/>
        <sz val="12"/>
        <rFont val="Calibri Light"/>
        <family val="2"/>
        <scheme val="major"/>
      </rPr>
      <t>Supply and installation of elbow (dia=2 in) best qualtiy</t>
    </r>
    <r>
      <rPr>
        <b/>
        <sz val="12"/>
        <rFont val="Calibri Light"/>
        <family val="2"/>
        <scheme val="major"/>
      </rPr>
      <t xml:space="preserve">
</t>
    </r>
    <r>
      <rPr>
        <sz val="12"/>
        <rFont val="Calibri Light"/>
        <family val="2"/>
        <scheme val="major"/>
      </rPr>
      <t>Prepare all materials, equipment, and manpower for the Supply, installation of elbow with all related activities to complete the job as per drawing and instruction of the in-charge engineer All tasks for this item are to be under full approval of in charge engineer</t>
    </r>
  </si>
  <si>
    <r>
      <rPr>
        <b/>
        <u/>
        <sz val="12"/>
        <rFont val="Calibri Light"/>
        <family val="2"/>
        <scheme val="major"/>
      </rPr>
      <t xml:space="preserve">Supply and installation relegate of clay backfill around of casing pipe </t>
    </r>
    <r>
      <rPr>
        <sz val="12"/>
        <rFont val="Calibri Light"/>
        <family val="2"/>
        <scheme val="major"/>
      </rPr>
      <t xml:space="preserve">
Prepare all materials, equipment, and manpower for supply and installation relegate of clay backfill around of casing pipe  with all related activities to complete the job as per drawing and instruction of the in-charge engineer  All tasks for this item are to be under the full approval of the charge engineer</t>
    </r>
  </si>
  <si>
    <t>Ls</t>
  </si>
  <si>
    <r>
      <rPr>
        <b/>
        <u/>
        <sz val="12"/>
        <rFont val="Calibri Light"/>
        <family val="2"/>
        <scheme val="major"/>
      </rPr>
      <t xml:space="preserve">Supply and installation of relegate of gravel for external around of filter pipe </t>
    </r>
    <r>
      <rPr>
        <sz val="12"/>
        <rFont val="Calibri Light"/>
        <family val="2"/>
        <scheme val="major"/>
      </rPr>
      <t xml:space="preserve">
Prepare all materials, equipment, and manpower for supply and installation of relegate of gravel for external around filter pipe  with all related activities to complete the job as per drawing and instruction of the in-charge engineer  All tasks for this item are to be under the full approval of the charge engineer</t>
    </r>
  </si>
  <si>
    <r>
      <rPr>
        <b/>
        <u/>
        <sz val="12"/>
        <rFont val="Calibri Light"/>
        <family val="2"/>
        <scheme val="major"/>
      </rPr>
      <t xml:space="preserve">Supply and installation of relegate for Sufa </t>
    </r>
    <r>
      <rPr>
        <sz val="12"/>
        <rFont val="Calibri Light"/>
        <family val="2"/>
        <scheme val="major"/>
      </rPr>
      <t xml:space="preserve">
Prepare all materials, equipment, and manpower for supply and installation of relegate for sufa  with all related activities to complete the job as per drawing and instruction of the in-charge engineer  All tasks for this item are to be under the full approval of the charge engineer</t>
    </r>
  </si>
  <si>
    <r>
      <t xml:space="preserve">Supply and installation of relegate of PCC mix 1:2:4 for Sufa
</t>
    </r>
    <r>
      <rPr>
        <sz val="12"/>
        <rFont val="Calibri Light"/>
        <family val="2"/>
        <scheme val="major"/>
      </rPr>
      <t>Prepare all materials, equipment, and manpower for the Supply and installation of the relegate of PCC (1:2:4) for Sufa with all required accessories, and  all related activities to complete the job as per the drawing and instructions of the in-charge engineer  All tasks for this item are to be under the full approval of the charge engineer</t>
    </r>
  </si>
  <si>
    <t>Total cost of water well drilling</t>
  </si>
  <si>
    <t>It is need to drill 100m water well.</t>
  </si>
  <si>
    <t>B9</t>
  </si>
  <si>
    <t>B10</t>
  </si>
  <si>
    <t>B11</t>
  </si>
  <si>
    <t>B12</t>
  </si>
  <si>
    <t>B13</t>
  </si>
  <si>
    <t>B14</t>
  </si>
  <si>
    <t>B15</t>
  </si>
  <si>
    <t>B16</t>
  </si>
  <si>
    <t>B17</t>
  </si>
  <si>
    <t>A1</t>
  </si>
  <si>
    <t>A2</t>
  </si>
  <si>
    <t>A3</t>
  </si>
  <si>
    <t>A4</t>
  </si>
  <si>
    <t>A5</t>
  </si>
  <si>
    <t>A6</t>
  </si>
  <si>
    <t>A7</t>
  </si>
  <si>
    <t>A8</t>
  </si>
  <si>
    <t>A. Bill of Quantity for Drilling a rotary water well (100 m) of 5 Pai Mixed Secondary School (Priority 1)</t>
  </si>
  <si>
    <t>Renovation of ( 5 Pai Mixed Secondary School    )</t>
  </si>
  <si>
    <t>A9</t>
  </si>
  <si>
    <t>A10</t>
  </si>
  <si>
    <t>A11</t>
  </si>
  <si>
    <t>A12</t>
  </si>
  <si>
    <t>A13</t>
  </si>
  <si>
    <t>A14</t>
  </si>
  <si>
    <t>Renovation of ( 5 Pai Mixed Secondary School )</t>
  </si>
  <si>
    <t>B. Bill of Quantity of Main Building Repairing of 5 Pai Mixed Secondary School</t>
  </si>
  <si>
    <r>
      <rPr>
        <b/>
        <u/>
        <sz val="12"/>
        <rFont val="Calibri Light"/>
        <family val="2"/>
        <scheme val="major"/>
      </rPr>
      <t xml:space="preserve">Cutting and cleaning of interior walls and ceilings plaster
</t>
    </r>
    <r>
      <rPr>
        <sz val="12"/>
        <rFont val="Calibri Light"/>
        <family val="2"/>
        <scheme val="major"/>
      </rPr>
      <t>Prepare all materials, equipment, and manpower for cutting and cleaning of interior walls and ceilings plaster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</si>
  <si>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color rgb="FF000000"/>
        <rFont val="Calibri Light"/>
        <family val="2"/>
        <scheme val="major"/>
      </rPr>
      <t xml:space="preserve">Damaged interior walls surface and ceiling plastering (1:3)
</t>
    </r>
    <r>
      <rPr>
        <sz val="12"/>
        <color rgb="FF000000"/>
        <rFont val="Calibri Light"/>
        <family val="2"/>
        <scheme val="major"/>
      </rPr>
      <t>Prepare all materials, equipment, and manpower for damaged interior walls surface and ceiling plastering (1:3)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</si>
  <si>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 xml:space="preserve">Repairing and painting of exisitng wooden windows </t>
    </r>
    <r>
      <rPr>
        <b/>
        <sz val="12"/>
        <rFont val="Calibri Light"/>
        <family val="2"/>
        <scheme val="major"/>
      </rPr>
      <t xml:space="preserve">
</t>
    </r>
    <r>
      <rPr>
        <sz val="12"/>
        <rFont val="Calibri Light"/>
        <family val="2"/>
        <scheme val="major"/>
      </rPr>
      <t>Prepare all materials, equipment, and manpower for the repairing and painting and installation of locks and hinges of exisitng wooden windows  with all related activities to complete the job as per drawing and instruction of the in-charge engineer All tasks for this item are to be under full approval in charge engineer</t>
    </r>
  </si>
  <si>
    <r>
      <t xml:space="preserve">Repairing, adjusting and painting of existing wooden doors
</t>
    </r>
    <r>
      <rPr>
        <sz val="12"/>
        <rFont val="Calibri Light"/>
        <family val="2"/>
        <scheme val="major"/>
      </rPr>
      <t>Prepare all materials, equipment, and manpower for theRepairing, adjusting and painting of existing wooden doors with all related activities to complete the job as per drawing and instruction of the in-charge engineer All tasks for this item are to be under full approval in charge engineer</t>
    </r>
  </si>
  <si>
    <t>Ea</t>
  </si>
  <si>
    <t>Total A. Cost of 100m water well</t>
  </si>
  <si>
    <t>Total B. Cost of building repairing</t>
  </si>
  <si>
    <r>
      <rPr>
        <b/>
        <u/>
        <sz val="12"/>
        <rFont val="Calibri Light"/>
        <family val="2"/>
        <scheme val="major"/>
      </rPr>
      <t xml:space="preserve">Demolotion of existing roof structure and transportation to the approved site
</t>
    </r>
    <r>
      <rPr>
        <sz val="12"/>
        <rFont val="Calibri Light"/>
        <family val="2"/>
        <scheme val="major"/>
      </rPr>
      <t>Prepare all materials, equipment, and manpower for Demolotion of existing roof structure and transportation to the approved site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</si>
  <si>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 xml:space="preserve">Supply and installation of Gutters work (Vertical) from GI sheet 24 gage
</t>
    </r>
    <r>
      <rPr>
        <sz val="12"/>
        <rFont val="Calibri Light"/>
        <family val="2"/>
        <scheme val="major"/>
      </rPr>
      <t>Prepare all materials, equipment, and manpower for Supply and installation of Gutters work (Vertical) from GI sheet 24 gage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</si>
  <si>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Supply and installtion of PCC(1:2:4) (thick=7cm) over the roof</t>
    </r>
    <r>
      <rPr>
        <sz val="12"/>
        <rFont val="Calibri Light"/>
        <family val="2"/>
        <scheme val="major"/>
      </rPr>
      <t xml:space="preserve">
Prepare all materials, equipment, and manpower for theSupply and installtion of PCC(1:2:4) (thick=7cm) over the roof with all related activities to complete the job as per drawing and instruction of the in-charge engineer All tasks for this item are to be under full approval of in charge engineer</t>
    </r>
  </si>
  <si>
    <r>
      <rPr>
        <b/>
        <u/>
        <sz val="12"/>
        <rFont val="Calibri Light"/>
        <family val="2"/>
        <scheme val="major"/>
      </rPr>
      <t>Supply and installation of high quality ISOGAM (4mm) over the roof</t>
    </r>
    <r>
      <rPr>
        <sz val="12"/>
        <rFont val="Calibri Light"/>
        <family val="2"/>
        <scheme val="major"/>
      </rPr>
      <t xml:space="preserve">
Prepare all materials, equipment, and manpower for the Supply and installation of high quality ISOGAM (4mm) over the roof with all related activities to complete the job as per drawing and instruction of the in-charge engineer All tasks for this item are to be under full approval of in charge engineer</t>
    </r>
  </si>
  <si>
    <t>B18</t>
  </si>
  <si>
    <t>B19</t>
  </si>
  <si>
    <r>
      <rPr>
        <b/>
        <u/>
        <sz val="12"/>
        <rFont val="Calibri Light"/>
        <family val="2"/>
        <scheme val="major"/>
      </rPr>
      <t xml:space="preserve">Supply and installation of 4mm glasses for the existing wooden windows and complete accessories </t>
    </r>
    <r>
      <rPr>
        <b/>
        <sz val="12"/>
        <rFont val="Calibri Light"/>
        <family val="2"/>
        <scheme val="major"/>
      </rPr>
      <t xml:space="preserve">
</t>
    </r>
    <r>
      <rPr>
        <sz val="12"/>
        <rFont val="Calibri Light"/>
        <family val="2"/>
        <scheme val="major"/>
      </rPr>
      <t>Prepare all materials, equipment, and manpower for the supply and installation of 4mm glasses for the existing wooden windows with all related activities to complete the job as per drawing and instruction of the in-charge engineer All tasks for this item are to be under full approval in charge engineer</t>
    </r>
  </si>
  <si>
    <r>
      <rPr>
        <b/>
        <u/>
        <sz val="12"/>
        <rFont val="Calibri Light"/>
        <family val="2"/>
        <scheme val="major"/>
      </rPr>
      <t xml:space="preserve">Supply and installation of flyscreen for the exisitng wooden windows </t>
    </r>
    <r>
      <rPr>
        <b/>
        <sz val="12"/>
        <rFont val="Calibri Light"/>
        <family val="2"/>
        <scheme val="major"/>
      </rPr>
      <t xml:space="preserve">
</t>
    </r>
    <r>
      <rPr>
        <sz val="12"/>
        <rFont val="Calibri Light"/>
        <family val="2"/>
        <scheme val="major"/>
      </rPr>
      <t>Prepare all materials, equipment, and manpower for the Supply and installation of flyscreen for the exisitng wooden windows  with all related activities to complete the job as per drawing and instruction of the in-charge engineer All tasks for this item are to be under full approval in charge engineer</t>
    </r>
  </si>
  <si>
    <r>
      <t xml:space="preserve">Supply and installation of locks and hinges for the existing wooden doors and complete accessories 
</t>
    </r>
    <r>
      <rPr>
        <sz val="12"/>
        <rFont val="Calibri Light"/>
        <family val="2"/>
        <scheme val="major"/>
      </rPr>
      <t>Prepare all materials, equipment, and manpower for the Supply and installation of locks and hinges for the existing wooden doors with all related activities to complete the job as per drawing and instruction of the in-charge engineer All tasks for this item are to be under full approval in charge engineer</t>
    </r>
  </si>
  <si>
    <t>B. Civil Works:</t>
  </si>
  <si>
    <r>
      <rPr>
        <b/>
        <u/>
        <sz val="12"/>
        <rFont val="Calibri Light"/>
        <family val="2"/>
        <scheme val="major"/>
      </rPr>
      <t>Installation of pvc filter pipe (diameter = 8in) Scheduale 80</t>
    </r>
    <r>
      <rPr>
        <sz val="12"/>
        <rFont val="Calibri Light"/>
        <family val="2"/>
        <scheme val="major"/>
      </rPr>
      <t xml:space="preserve">
Prepare all materials, equipment, and manpower for Installation of pvc filter pipe (diameter = 8in) Scheduale 80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</si>
  <si>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Installation of pipe (diameter 2 in) with steel Galvanized cable 6 mm diamtger</t>
    </r>
    <r>
      <rPr>
        <sz val="12"/>
        <rFont val="Calibri Light"/>
        <family val="2"/>
        <scheme val="major"/>
      </rPr>
      <t xml:space="preserve">
Prepare all materials, equipment, and manpower for installation of pipe (diameter = 2 in) with Galvanized steel cable 6 mm with all related activities to complete the job as per drawing and instruction of the in-charge engineer All tasks for this item are to be under full approval in charge engineer</t>
    </r>
  </si>
  <si>
    <r>
      <rPr>
        <b/>
        <u/>
        <sz val="12"/>
        <color theme="1"/>
        <rFont val="Calibri Light"/>
        <family val="2"/>
        <scheme val="major"/>
      </rPr>
      <t xml:space="preserve">Sypply and installation of best quality wire 1(3x6) mm2 </t>
    </r>
    <r>
      <rPr>
        <sz val="12"/>
        <color theme="1"/>
        <rFont val="Calibri Light"/>
        <family val="2"/>
        <scheme val="major"/>
      </rPr>
      <t xml:space="preserve">
Prepare all materials, equipment, and manpower for  installation of best quality wire  1(3x6) mm2, with replacing the accessories as needed (hinges, locks, broken glasses) with the best quality. with all related activities to complete the job as per drawing and instruction of the in-charge engineer all waste materials and debris are to be transported to the approved damp site. All tasks for this item are to be under the full approval of in charge engineer</t>
    </r>
  </si>
  <si>
    <r>
      <t xml:space="preserve">Supply and installation of check valve (dia= 2") best qualtiy
</t>
    </r>
    <r>
      <rPr>
        <sz val="12"/>
        <rFont val="Calibri Light"/>
        <family val="2"/>
        <scheme val="major"/>
      </rPr>
      <t>Prepare all materials, equipment, and manpower for supply and installation of check valve (dia=2") best qualtiy all related activities to complete the job as per drawing and instruction of the in-charge engineer  All tasks for this item are to be under the full approval of the charge engineer</t>
    </r>
  </si>
  <si>
    <t>A15</t>
  </si>
  <si>
    <t>A16</t>
  </si>
  <si>
    <t>A17</t>
  </si>
  <si>
    <t>A18</t>
  </si>
  <si>
    <t>A19</t>
  </si>
  <si>
    <t>A20</t>
  </si>
  <si>
    <t>A21</t>
  </si>
  <si>
    <t>A22</t>
  </si>
  <si>
    <t>A23</t>
  </si>
  <si>
    <t>A24</t>
  </si>
  <si>
    <t>A25</t>
  </si>
  <si>
    <r>
      <t xml:space="preserve">Supply and installation of solar panels with high quality 270 W Polycrystalline made in Germany
</t>
    </r>
    <r>
      <rPr>
        <sz val="12"/>
        <rFont val="Calibri Light"/>
        <family val="2"/>
        <scheme val="major"/>
      </rPr>
      <t>Prepare all materials, equipment, and manpower for theSupply and installation of solar panels with high quality 270 W Polycrystalline made in Germany with  all related activities to complete the job as per the drawing and instructions of the in-charge engineer  All tasks for this item are to be under the full approval of the charge engineer</t>
    </r>
  </si>
  <si>
    <r>
      <t xml:space="preserve">Supply and installation of chinese hybrid 5kw with high quality
</t>
    </r>
    <r>
      <rPr>
        <sz val="12"/>
        <rFont val="Calibri Light"/>
        <family val="2"/>
        <scheme val="major"/>
      </rPr>
      <t>Prepare all materials, equipment, and manpower for theSupply and installation of supply and installation of chinese hybrid 5kw with high quality with  all related activities to complete the job as per the drawing and instructions of the in-charge engineer  All tasks for this item are to be under the full approval of the charge engineer</t>
    </r>
  </si>
  <si>
    <r>
      <t xml:space="preserve">Supply and installation of dry battery 200 AMP for solar system made in Thailand with high quality
</t>
    </r>
    <r>
      <rPr>
        <sz val="12"/>
        <rFont val="Calibri Light"/>
        <family val="2"/>
        <scheme val="major"/>
      </rPr>
      <t>Prepare all materials, equipment, and manpower for the supply and installation of dry battery 200 AMP for solar system made in Thailand with high quality with  all related activities to complete the job as per the drawing and instructions of the in-charge engineer  All tasks for this item are to be under the full approval of the charge engineer</t>
    </r>
  </si>
  <si>
    <r>
      <t xml:space="preserve">Supply and installation of  wire 1(3x4) mm2 coper from water pump switch to waterpump
</t>
    </r>
    <r>
      <rPr>
        <sz val="12"/>
        <rFont val="Calibri Light"/>
        <family val="2"/>
        <scheme val="major"/>
      </rPr>
      <t>Prepare all materials, equipment, and manpower for the supply and installation of  wire 1(3x4) mm2 coper from water pump switch to waterpump with  all related activities to complete the job as per the drawing and instructions of the in-charge engineer  All tasks for this item are to be under the full approval of the charge engineer</t>
    </r>
  </si>
  <si>
    <r>
      <t xml:space="preserve">Supply and installation of  wire 1(2x4) mm2 coper from inventor to wiring of swich good quality
</t>
    </r>
    <r>
      <rPr>
        <sz val="12"/>
        <rFont val="Calibri Light"/>
        <family val="2"/>
        <scheme val="major"/>
      </rPr>
      <t>Prepare all materials, equipment, and manpower for the Supply and installation of  wire 1(2x4) mm2 coper from inventor to wiring of swich good quality with all related activities to complete the job as per the drawing and instructions of the in-charge engineer  All tasks for this item are to be under the full approval of the charge engineer</t>
    </r>
  </si>
  <si>
    <r>
      <t xml:space="preserve">Supply and installation of  wire 1(1x10) mm2 coper from solar panel to battery good quality
</t>
    </r>
    <r>
      <rPr>
        <sz val="12"/>
        <rFont val="Calibri Light"/>
        <family val="2"/>
        <scheme val="major"/>
      </rPr>
      <t>Prepare all materials, equipment, and manpower for the supply and installation of  wire 1(3x4) mm2 coper from solar panel to battery good quality with all related activities to complete the job as per the drawing and instructions of the in-charge engineer  All tasks for this item are to be under the full approval of the charge engineer</t>
    </r>
  </si>
  <si>
    <r>
      <t xml:space="preserve">Supply and installation of  grounding rod 3 meter length dia 20 mm from copper
</t>
    </r>
    <r>
      <rPr>
        <sz val="12"/>
        <rFont val="Calibri Light"/>
        <family val="2"/>
        <scheme val="major"/>
      </rPr>
      <t>Prepare all materials, equipment, and manpower for the Supply and installation of  grounding rod 3 meter length dia 20 mm from copper with all related activities to complete the job as per the drawing and instructions of the in-charge engineer  All tasks for this item are to be under the full approval of the charge engineer</t>
    </r>
  </si>
  <si>
    <r>
      <t xml:space="preserve">Supply and installation of connections for all systems
</t>
    </r>
    <r>
      <rPr>
        <sz val="12"/>
        <rFont val="Calibri Light"/>
        <family val="2"/>
        <scheme val="major"/>
      </rPr>
      <t>Prepare all materials, equipment, and manpower for the Supply and installation of connections for all systems with all related activities to complete the job as per the drawing and instructions of the in-charge engineer  All tasks for this item are to be under the full approval of the charge engineer</t>
    </r>
  </si>
  <si>
    <r>
      <t xml:space="preserve">Supply and installation of lighting protection rod 1.5m length dia 19mm coper
</t>
    </r>
    <r>
      <rPr>
        <sz val="12"/>
        <rFont val="Calibri Light"/>
        <family val="2"/>
        <scheme val="major"/>
      </rPr>
      <t>Prepare all materials, equipment, and manpower for the Supply and installation of lighting protection rod 1.5m length dia 19mm coper with all related activities to complete the job as per the drawing and instructions of the in-charge engineer  All tasks for this item are to be under the full approval of the charge engineer</t>
    </r>
  </si>
  <si>
    <r>
      <t xml:space="preserve">Supply and installation of 4inch Jisti pipe and the tickness is 3mm making a frame for 6 solar mirrors that the height is 4m and 1m should be into earth and convert to p.c.c and ring laring should be 2.5 inch amd it sould be able to do a round about and when it goes toward sun it should be lock 
</t>
    </r>
    <r>
      <rPr>
        <sz val="12"/>
        <rFont val="Calibri Light"/>
        <family val="2"/>
        <scheme val="major"/>
      </rPr>
      <t>Prepare all materials, equipment, and manpower for the Supply and installation of 4inch Jisti pipe and the tickness is 3mm making a frame for 6 solar mirrors that the height is 4m and 1m should be into earth and convert to p.c.c and ring laring should be 2.5 inch amd it sould be able to do a round about and when it goes toward sun it should be lock  with all related activities to complete the job as per the drawing and instructions of the in-charge engineer  All tasks for this item are to be under the full approval of the charge engineer</t>
    </r>
  </si>
  <si>
    <r>
      <t xml:space="preserve">Well development (with one of the following techniques: Hydro jetting, sure blocks or air development)
</t>
    </r>
    <r>
      <rPr>
        <sz val="12"/>
        <rFont val="Calibri Light"/>
        <family val="2"/>
        <scheme val="major"/>
      </rPr>
      <t>Prepare all materials, equipment, and manpower for the Well development (with one of the following techniques: Hydro jetting, sure blocks or air development) with all related activities to complete the job as per the drawing and instructions of the in-charge engineer  All tasks for this item are to be under the full approval of the charge engineer.</t>
    </r>
  </si>
  <si>
    <r>
      <rPr>
        <b/>
        <u/>
        <sz val="12"/>
        <rFont val="Calibri Light"/>
        <family val="2"/>
        <scheme val="major"/>
      </rPr>
      <t>Site Preparation for drilling of water well</t>
    </r>
    <r>
      <rPr>
        <sz val="12"/>
        <rFont val="Calibri Light"/>
        <family val="2"/>
        <scheme val="major"/>
      </rPr>
      <t xml:space="preserve">
Prepare all materials, equipment, and manpower forSite preparation for drilling of water well with all related activities to complete the job as per drawing and instruction of the in-charge engineer all waste materials and debris are to be transported to the approved damp site. All tasks for this item are to be under the full approval of the charge engineer</t>
    </r>
  </si>
  <si>
    <t>SqM</t>
  </si>
  <si>
    <t>A26</t>
  </si>
  <si>
    <r>
      <rPr>
        <b/>
        <u/>
        <sz val="12"/>
        <rFont val="Calibri Light"/>
        <family val="2"/>
        <scheme val="major"/>
      </rPr>
      <t>Installation of pvc pipe (diameter = 8in) Scheduale 80</t>
    </r>
    <r>
      <rPr>
        <sz val="12"/>
        <rFont val="Calibri Light"/>
        <family val="2"/>
        <scheme val="major"/>
      </rPr>
      <t xml:space="preserve">
Prepare all materials, equipment, and manpower for Installation of pvc pipe (diameter = 8in) Scheduale 80 with all related activities to complete the job as per drawing and instruction of the in-charge engineer all waste materials and debris are to be transported to the approved damp site. All tasks for this item are to be under the full approval of the charge engineer</t>
    </r>
  </si>
  <si>
    <t>M3</t>
  </si>
  <si>
    <t>A27</t>
  </si>
  <si>
    <t>Cum</t>
  </si>
  <si>
    <t>Total for the Renovation of Building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</si>
</sst>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00"/>
  </numFmts>
  <fonts count="25" x14ac:knownFonts="1">
    <font>
      <sz val="11"/>
      <color theme="1"/>
      <name val="Calibri"/>
      <family val="2"/>
      <scheme val="minor"/>
    </font>
    <font>
      <b/>
      <sz val="12"/>
      <color theme="1"/>
      <name val="Calibri Light"/>
      <family val="2"/>
    </font>
    <font>
      <b/>
      <sz val="11"/>
      <color theme="1"/>
      <name val="Calibri Light"/>
      <family val="2"/>
    </font>
    <font>
      <sz val="11"/>
      <color theme="1"/>
      <name val="Calibri Light"/>
      <family val="2"/>
    </font>
    <font>
      <vertAlign val="superscript"/>
      <sz val="11"/>
      <color theme="1"/>
      <name val="Calibri Light"/>
      <family val="2"/>
    </font>
    <font>
      <sz val="8"/>
      <name val="Calibri"/>
      <family val="2"/>
      <scheme val="minor"/>
    </font>
    <font>
      <sz val="11"/>
      <color theme="1"/>
      <name val="Calibri Light"/>
      <family val="2"/>
      <scheme val="major"/>
    </font>
    <font>
      <sz val="12"/>
      <name val="Calibri Light"/>
      <family val="2"/>
      <scheme val="major"/>
    </font>
    <font>
      <b/>
      <sz val="16"/>
      <name val="Calibri Light"/>
      <family val="2"/>
      <scheme val="major"/>
    </font>
    <font>
      <sz val="10"/>
      <name val="Calibri Light"/>
      <family val="2"/>
      <scheme val="major"/>
    </font>
    <font>
      <b/>
      <sz val="12"/>
      <name val="Calibri Light"/>
      <family val="2"/>
      <scheme val="major"/>
    </font>
    <font>
      <sz val="10"/>
      <color rgb="FF000000"/>
      <name val="Calibri Light"/>
      <family val="2"/>
      <scheme val="major"/>
    </font>
    <font>
      <b/>
      <u/>
      <sz val="12"/>
      <name val="Calibri Light"/>
      <family val="2"/>
      <scheme val="major"/>
    </font>
    <font>
      <sz val="9"/>
      <name val="Calibri Light"/>
      <family val="2"/>
      <scheme val="major"/>
    </font>
    <font>
      <sz val="9"/>
      <color rgb="FF000000"/>
      <name val="Calibri Light"/>
      <family val="2"/>
      <scheme val="major"/>
    </font>
    <font>
      <b/>
      <sz val="14"/>
      <color theme="1"/>
      <name val="Times New Roman"/>
      <family val="1"/>
    </font>
    <font>
      <b/>
      <sz val="16"/>
      <color theme="1"/>
      <name val="Calibri Light"/>
      <family val="2"/>
      <scheme val="major"/>
    </font>
    <font>
      <sz val="12"/>
      <color rgb="FF000000"/>
      <name val="Calibri Light"/>
      <family val="2"/>
      <scheme val="major"/>
    </font>
    <font>
      <b/>
      <u/>
      <sz val="12"/>
      <color rgb="FF000000"/>
      <name val="Calibri Light"/>
      <family val="2"/>
      <scheme val="major"/>
    </font>
    <font>
      <b/>
      <sz val="12"/>
      <color rgb="FF000000"/>
      <name val="Calibri Light"/>
      <family val="2"/>
      <scheme val="major"/>
    </font>
    <font>
      <sz val="12"/>
      <color theme="1"/>
      <name val="Calibri Light"/>
      <family val="2"/>
      <scheme val="major"/>
    </font>
    <font>
      <b/>
      <u/>
      <sz val="12"/>
      <color theme="1"/>
      <name val="Calibri Light"/>
      <family val="2"/>
      <scheme val="major"/>
    </font>
    <font>
      <sz val="11"/>
      <color theme="1"/>
      <name val="Calibri"/>
      <family val="2"/>
      <scheme val="minor"/>
    </font>
    <font>
      <sz val="10"/>
      <name val="Arial"/>
      <family val="2"/>
    </font>
    <font>
      <sz val="12"/>
      <color theme="1"/>
      <name val="Calibri"/>
      <family val="2"/>
      <scheme val="minor"/>
    </font>
  </fonts>
  <fills count="7">
    <fill>
      <patternFill patternType="none"/>
    </fill>
    <fill>
      <patternFill patternType="gray125"/>
    </fill>
    <fill>
      <patternFill patternType="solid">
        <fgColor theme="0" tint="-0.34998626667073579"/>
        <bgColor indexed="64"/>
      </patternFill>
    </fill>
    <fill>
      <patternFill patternType="solid">
        <fgColor theme="0" tint="-0.249977111117893"/>
        <bgColor indexed="64"/>
      </patternFill>
    </fill>
    <fill>
      <patternFill patternType="solid">
        <fgColor theme="2" tint="-0.249977111117893"/>
        <bgColor indexed="64"/>
      </patternFill>
    </fill>
    <fill>
      <patternFill patternType="solid">
        <fgColor rgb="FF92D050"/>
        <bgColor indexed="64"/>
      </patternFill>
    </fill>
    <fill>
      <patternFill patternType="solid">
        <fgColor rgb="FFFFFF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s>
  <cellStyleXfs count="3">
    <xf numFmtId="0" fontId="0" fillId="0" borderId="0"/>
    <xf numFmtId="43" fontId="22" fillId="0" borderId="0" applyFont="0" applyFill="0" applyBorder="0" applyAlignment="0" applyProtection="0"/>
    <xf numFmtId="0" fontId="23" fillId="0" borderId="0"/>
  </cellStyleXfs>
  <cellXfs count="74">
    <xf numFmtId="0" fontId="0" fillId="0" borderId="0" xfId="0"/>
    <xf numFmtId="0" fontId="1" fillId="2" borderId="1" xfId="0" applyFont="1" applyFill="1" applyBorder="1" applyAlignment="1">
      <alignment horizontal="left" vertical="center"/>
    </xf>
    <xf numFmtId="164" fontId="1" fillId="2" borderId="1" xfId="0" applyNumberFormat="1" applyFont="1" applyFill="1" applyBorder="1" applyAlignment="1">
      <alignment horizontal="left" vertical="center"/>
    </xf>
    <xf numFmtId="2" fontId="1" fillId="2" borderId="1" xfId="0" applyNumberFormat="1" applyFont="1" applyFill="1" applyBorder="1" applyAlignment="1">
      <alignment horizontal="left" vertical="center"/>
    </xf>
    <xf numFmtId="0" fontId="2" fillId="3" borderId="1" xfId="0" applyFont="1" applyFill="1" applyBorder="1" applyAlignment="1">
      <alignment horizontal="center"/>
    </xf>
    <xf numFmtId="164" fontId="2" fillId="3" borderId="1" xfId="0" applyNumberFormat="1" applyFont="1" applyFill="1" applyBorder="1" applyAlignment="1">
      <alignment horizontal="left"/>
    </xf>
    <xf numFmtId="164" fontId="2" fillId="3" borderId="1" xfId="0" applyNumberFormat="1" applyFont="1" applyFill="1" applyBorder="1" applyAlignment="1">
      <alignment horizontal="center"/>
    </xf>
    <xf numFmtId="2" fontId="2" fillId="3" borderId="1" xfId="0" applyNumberFormat="1" applyFont="1" applyFill="1" applyBorder="1" applyAlignment="1">
      <alignment horizontal="center"/>
    </xf>
    <xf numFmtId="2" fontId="2" fillId="3" borderId="1" xfId="0" applyNumberFormat="1" applyFont="1" applyFill="1" applyBorder="1"/>
    <xf numFmtId="164" fontId="2" fillId="3" borderId="1" xfId="0" applyNumberFormat="1" applyFont="1" applyFill="1" applyBorder="1"/>
    <xf numFmtId="0" fontId="3" fillId="0" borderId="1" xfId="0" applyFont="1" applyBorder="1"/>
    <xf numFmtId="164" fontId="3" fillId="0" borderId="1" xfId="0" applyNumberFormat="1" applyFont="1" applyBorder="1" applyAlignment="1">
      <alignment horizontal="left"/>
    </xf>
    <xf numFmtId="164" fontId="3" fillId="0" borderId="1" xfId="0" applyNumberFormat="1" applyFont="1" applyBorder="1"/>
    <xf numFmtId="0" fontId="3" fillId="0" borderId="2" xfId="0" applyFont="1" applyBorder="1"/>
    <xf numFmtId="0" fontId="3" fillId="0" borderId="3" xfId="0" applyFont="1" applyBorder="1"/>
    <xf numFmtId="0" fontId="2" fillId="0" borderId="1" xfId="0" applyFont="1" applyBorder="1" applyAlignment="1">
      <alignment horizontal="center"/>
    </xf>
    <xf numFmtId="2" fontId="2" fillId="0" borderId="1" xfId="0" applyNumberFormat="1" applyFont="1" applyBorder="1"/>
    <xf numFmtId="164" fontId="2" fillId="0" borderId="1" xfId="0" applyNumberFormat="1" applyFont="1" applyBorder="1"/>
    <xf numFmtId="0" fontId="6" fillId="0" borderId="0" xfId="0" applyFont="1" applyAlignment="1">
      <alignment horizontal="left" vertical="top"/>
    </xf>
    <xf numFmtId="0" fontId="13" fillId="0" borderId="1" xfId="0" applyFont="1" applyBorder="1" applyAlignment="1">
      <alignment horizontal="center" vertical="center" wrapText="1"/>
    </xf>
    <xf numFmtId="2" fontId="14" fillId="0" borderId="1" xfId="0" applyNumberFormat="1" applyFont="1" applyBorder="1" applyAlignment="1">
      <alignment horizontal="center" vertical="center" shrinkToFit="1"/>
    </xf>
    <xf numFmtId="2" fontId="14" fillId="0" borderId="1" xfId="0" applyNumberFormat="1" applyFont="1" applyBorder="1" applyAlignment="1">
      <alignment horizontal="center" vertical="center" wrapText="1"/>
    </xf>
    <xf numFmtId="0" fontId="12" fillId="0" borderId="1" xfId="0" applyFont="1" applyBorder="1" applyAlignment="1">
      <alignment horizontal="left" vertical="top" wrapText="1"/>
    </xf>
    <xf numFmtId="0" fontId="10" fillId="0" borderId="1" xfId="0" applyFont="1" applyBorder="1" applyAlignment="1">
      <alignment horizontal="left" vertical="top" wrapText="1"/>
    </xf>
    <xf numFmtId="0" fontId="11" fillId="0" borderId="0" xfId="0" applyFont="1" applyAlignment="1">
      <alignment horizontal="center" vertical="center"/>
    </xf>
    <xf numFmtId="0" fontId="6" fillId="0" borderId="0" xfId="0" applyFont="1" applyAlignment="1">
      <alignment horizontal="center" vertical="center"/>
    </xf>
    <xf numFmtId="2" fontId="6" fillId="0" borderId="0" xfId="0" applyNumberFormat="1" applyFont="1" applyAlignment="1">
      <alignment horizontal="center" vertical="center"/>
    </xf>
    <xf numFmtId="0" fontId="6" fillId="0" borderId="0" xfId="0" applyFont="1" applyAlignment="1">
      <alignment horizontal="left" vertical="center"/>
    </xf>
    <xf numFmtId="0" fontId="13" fillId="0" borderId="1" xfId="0" applyFont="1" applyFill="1" applyBorder="1" applyAlignment="1">
      <alignment horizontal="center" vertical="center" wrapText="1"/>
    </xf>
    <xf numFmtId="2" fontId="14" fillId="0" borderId="1" xfId="0" applyNumberFormat="1" applyFont="1" applyFill="1" applyBorder="1" applyAlignment="1">
      <alignment horizontal="center" vertical="center" shrinkToFit="1"/>
    </xf>
    <xf numFmtId="2" fontId="14" fillId="0" borderId="1" xfId="0" applyNumberFormat="1" applyFont="1" applyFill="1" applyBorder="1" applyAlignment="1">
      <alignment horizontal="center" vertical="center" wrapText="1"/>
    </xf>
    <xf numFmtId="0" fontId="7" fillId="4" borderId="1" xfId="0" applyFont="1" applyFill="1" applyBorder="1" applyAlignment="1">
      <alignment horizontal="left" vertical="top" wrapText="1"/>
    </xf>
    <xf numFmtId="0" fontId="15" fillId="5" borderId="10" xfId="0" applyFont="1" applyFill="1" applyBorder="1" applyAlignment="1">
      <alignment vertical="center"/>
    </xf>
    <xf numFmtId="0" fontId="15" fillId="5" borderId="4" xfId="0" applyFont="1" applyFill="1" applyBorder="1" applyAlignment="1">
      <alignment horizontal="center" vertical="center" wrapText="1"/>
    </xf>
    <xf numFmtId="4" fontId="0" fillId="0" borderId="0" xfId="0" applyNumberFormat="1"/>
    <xf numFmtId="0" fontId="15" fillId="4" borderId="5" xfId="0" applyFont="1" applyFill="1" applyBorder="1" applyAlignment="1">
      <alignment horizontal="center" vertical="center"/>
    </xf>
    <xf numFmtId="0" fontId="15" fillId="4" borderId="1" xfId="0" applyFont="1" applyFill="1" applyBorder="1" applyAlignment="1">
      <alignment horizontal="center" vertical="center" wrapText="1"/>
    </xf>
    <xf numFmtId="0" fontId="15" fillId="4" borderId="6" xfId="0" applyFont="1" applyFill="1" applyBorder="1" applyAlignment="1">
      <alignment horizontal="center" vertical="center"/>
    </xf>
    <xf numFmtId="0" fontId="17" fillId="0" borderId="1" xfId="0" applyFont="1" applyFill="1" applyBorder="1" applyAlignment="1">
      <alignment horizontal="left" vertical="top" wrapText="1"/>
    </xf>
    <xf numFmtId="0" fontId="0" fillId="0" borderId="0" xfId="0" applyFill="1" applyBorder="1" applyAlignment="1">
      <alignment horizontal="left" vertical="center" wrapText="1"/>
    </xf>
    <xf numFmtId="0" fontId="7" fillId="0" borderId="1" xfId="0" applyFont="1" applyBorder="1" applyAlignment="1">
      <alignment horizontal="left" vertical="center" wrapText="1"/>
    </xf>
    <xf numFmtId="0" fontId="20" fillId="0" borderId="1" xfId="0" applyFont="1" applyBorder="1" applyAlignment="1">
      <alignment horizontal="left" vertical="center" wrapText="1"/>
    </xf>
    <xf numFmtId="0" fontId="10" fillId="0" borderId="1" xfId="0" applyFont="1" applyBorder="1" applyAlignment="1">
      <alignment horizontal="left" vertical="center" wrapText="1"/>
    </xf>
    <xf numFmtId="0" fontId="12" fillId="0" borderId="1" xfId="0" applyFont="1" applyBorder="1" applyAlignment="1">
      <alignment horizontal="left" vertical="center" wrapText="1"/>
    </xf>
    <xf numFmtId="0" fontId="7" fillId="0" borderId="1" xfId="0" applyFont="1" applyBorder="1" applyAlignment="1">
      <alignment horizontal="left" vertical="top" wrapText="1"/>
    </xf>
    <xf numFmtId="1" fontId="11" fillId="0" borderId="1" xfId="0" applyNumberFormat="1" applyFont="1" applyBorder="1" applyAlignment="1">
      <alignment horizontal="center" vertical="center" shrinkToFit="1"/>
    </xf>
    <xf numFmtId="0" fontId="6" fillId="0" borderId="1" xfId="0" applyFont="1" applyBorder="1" applyAlignment="1">
      <alignment horizontal="center" vertical="center"/>
    </xf>
    <xf numFmtId="0" fontId="13" fillId="0" borderId="1" xfId="0" applyFont="1" applyBorder="1" applyAlignment="1">
      <alignment horizontal="left" vertical="center" wrapText="1"/>
    </xf>
    <xf numFmtId="0" fontId="13" fillId="6"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43" fontId="19" fillId="6" borderId="1" xfId="1" applyFont="1" applyFill="1" applyBorder="1" applyAlignment="1">
      <alignment horizontal="center" vertical="center" wrapText="1"/>
    </xf>
    <xf numFmtId="43" fontId="15" fillId="5" borderId="11" xfId="1" applyFont="1" applyFill="1" applyBorder="1" applyAlignment="1">
      <alignment horizontal="center" vertical="center"/>
    </xf>
    <xf numFmtId="0" fontId="24" fillId="0" borderId="5" xfId="0" applyFont="1" applyBorder="1" applyAlignment="1">
      <alignment horizontal="center" vertical="center"/>
    </xf>
    <xf numFmtId="0" fontId="24" fillId="0" borderId="1" xfId="0" applyFont="1" applyBorder="1" applyAlignment="1">
      <alignment horizontal="left" vertical="center" wrapText="1"/>
    </xf>
    <xf numFmtId="43" fontId="24" fillId="0" borderId="6" xfId="1" applyFont="1" applyBorder="1" applyAlignment="1">
      <alignment vertical="center"/>
    </xf>
    <xf numFmtId="0" fontId="2" fillId="0" borderId="1" xfId="0" applyFont="1" applyBorder="1" applyAlignment="1">
      <alignment horizontal="center"/>
    </xf>
    <xf numFmtId="0" fontId="7" fillId="0" borderId="5" xfId="0" applyFont="1" applyBorder="1" applyAlignment="1">
      <alignment horizontal="left" vertical="top" wrapText="1"/>
    </xf>
    <xf numFmtId="0" fontId="7" fillId="0" borderId="1" xfId="0" applyFont="1" applyBorder="1" applyAlignment="1">
      <alignment horizontal="left" vertical="top" wrapText="1"/>
    </xf>
    <xf numFmtId="0" fontId="7" fillId="0" borderId="6" xfId="0" applyFont="1" applyBorder="1" applyAlignment="1">
      <alignment horizontal="left" vertical="top" wrapText="1"/>
    </xf>
    <xf numFmtId="0" fontId="8" fillId="4" borderId="7" xfId="0" applyFont="1" applyFill="1" applyBorder="1" applyAlignment="1">
      <alignment horizontal="center" vertical="center" wrapText="1"/>
    </xf>
    <xf numFmtId="0" fontId="8" fillId="4" borderId="8" xfId="0" applyFont="1" applyFill="1" applyBorder="1" applyAlignment="1">
      <alignment horizontal="center" vertical="center" wrapText="1"/>
    </xf>
    <xf numFmtId="0" fontId="8" fillId="4" borderId="9" xfId="0" applyFont="1" applyFill="1" applyBorder="1" applyAlignment="1">
      <alignment horizontal="center" vertical="center" wrapText="1"/>
    </xf>
    <xf numFmtId="0" fontId="10" fillId="6"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9" fillId="0" borderId="1" xfId="0" applyFont="1" applyBorder="1" applyAlignment="1">
      <alignment horizontal="left" vertical="top" wrapText="1"/>
    </xf>
    <xf numFmtId="0" fontId="8" fillId="0" borderId="1" xfId="0" applyFont="1" applyBorder="1" applyAlignment="1">
      <alignment horizontal="center" vertical="center" wrapText="1"/>
    </xf>
    <xf numFmtId="0" fontId="7" fillId="4" borderId="1" xfId="0" applyFont="1" applyFill="1" applyBorder="1" applyAlignment="1">
      <alignment horizontal="center" vertical="center" wrapText="1"/>
    </xf>
    <xf numFmtId="0" fontId="10" fillId="4" borderId="1" xfId="0" applyFont="1" applyFill="1" applyBorder="1" applyAlignment="1">
      <alignment horizontal="center" vertical="top" wrapText="1"/>
    </xf>
    <xf numFmtId="0" fontId="10" fillId="4" borderId="1" xfId="0" applyFont="1" applyFill="1" applyBorder="1" applyAlignment="1">
      <alignment horizontal="center" vertical="center" wrapText="1"/>
    </xf>
    <xf numFmtId="1" fontId="19" fillId="6" borderId="2" xfId="0" applyNumberFormat="1" applyFont="1" applyFill="1" applyBorder="1" applyAlignment="1">
      <alignment horizontal="center" vertical="center" shrinkToFit="1"/>
    </xf>
    <xf numFmtId="1" fontId="19" fillId="6" borderId="12" xfId="0" applyNumberFormat="1" applyFont="1" applyFill="1" applyBorder="1" applyAlignment="1">
      <alignment horizontal="center" vertical="center" shrinkToFit="1"/>
    </xf>
    <xf numFmtId="1" fontId="19" fillId="6" borderId="3" xfId="0" applyNumberFormat="1" applyFont="1" applyFill="1" applyBorder="1" applyAlignment="1">
      <alignment horizontal="center" vertical="center" shrinkToFit="1"/>
    </xf>
    <xf numFmtId="0" fontId="16" fillId="4" borderId="1" xfId="0" applyFont="1" applyFill="1" applyBorder="1" applyAlignment="1">
      <alignment horizontal="center" vertical="center" wrapText="1"/>
    </xf>
  </cellXfs>
  <cellStyles count="3">
    <cellStyle name="Comma" xfId="1" builtinId="3"/>
    <cellStyle name="Normal" xfId="0" builtinId="0"/>
    <cellStyle name="Normal 3"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 Id="rId14" Type="http://schemas.openxmlformats.org/officeDocument/2006/relationships/customXml" Target="../customXml/item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34"/>
  <sheetViews>
    <sheetView topLeftCell="A108" zoomScale="85" zoomScaleNormal="85" workbookViewId="0">
      <selection activeCell="I124" sqref="I124"/>
    </sheetView>
  </sheetViews>
  <sheetFormatPr defaultRowHeight="14.5" x14ac:dyDescent="0.35"/>
  <cols>
    <col min="1" max="1" width="4.90625" bestFit="1" customWidth="1"/>
    <col min="2" max="2" width="26.36328125" bestFit="1" customWidth="1"/>
    <col min="3" max="3" width="23.90625" bestFit="1" customWidth="1"/>
    <col min="10" max="10" width="9.6328125" bestFit="1" customWidth="1"/>
  </cols>
  <sheetData>
    <row r="1" spans="1:10" ht="15.5" x14ac:dyDescent="0.35">
      <c r="A1" s="1" t="s">
        <v>0</v>
      </c>
      <c r="B1" s="2" t="s">
        <v>1</v>
      </c>
      <c r="C1" s="2" t="s">
        <v>2</v>
      </c>
      <c r="D1" s="2" t="s">
        <v>3</v>
      </c>
      <c r="E1" s="3" t="s">
        <v>0</v>
      </c>
      <c r="F1" s="2" t="s">
        <v>4</v>
      </c>
      <c r="G1" s="2" t="s">
        <v>5</v>
      </c>
      <c r="H1" s="2" t="s">
        <v>6</v>
      </c>
      <c r="I1" s="3" t="s">
        <v>7</v>
      </c>
      <c r="J1" s="2" t="s">
        <v>8</v>
      </c>
    </row>
    <row r="2" spans="1:10" x14ac:dyDescent="0.35">
      <c r="A2" s="4">
        <v>1</v>
      </c>
      <c r="B2" s="5" t="s">
        <v>9</v>
      </c>
      <c r="C2" s="6"/>
      <c r="D2" s="6"/>
      <c r="E2" s="7"/>
      <c r="F2" s="6"/>
      <c r="G2" s="6"/>
      <c r="H2" s="6"/>
      <c r="I2" s="8"/>
      <c r="J2" s="9"/>
    </row>
    <row r="3" spans="1:10" x14ac:dyDescent="0.35">
      <c r="A3" s="10"/>
      <c r="B3" s="11" t="s">
        <v>9</v>
      </c>
      <c r="C3" s="12" t="s">
        <v>10</v>
      </c>
      <c r="D3" s="12" t="s">
        <v>11</v>
      </c>
      <c r="E3" s="10">
        <v>1</v>
      </c>
      <c r="F3" s="13"/>
      <c r="G3" s="14"/>
      <c r="H3" s="10"/>
      <c r="I3" s="10">
        <v>1</v>
      </c>
      <c r="J3" s="10"/>
    </row>
    <row r="4" spans="1:10" x14ac:dyDescent="0.35">
      <c r="A4" s="56" t="s">
        <v>7</v>
      </c>
      <c r="B4" s="56"/>
      <c r="C4" s="56"/>
      <c r="D4" s="56"/>
      <c r="E4" s="56"/>
      <c r="F4" s="56"/>
      <c r="G4" s="56"/>
      <c r="H4" s="56"/>
      <c r="I4" s="16">
        <f>SUM(I3)</f>
        <v>1</v>
      </c>
      <c r="J4" s="17"/>
    </row>
    <row r="5" spans="1:10" x14ac:dyDescent="0.35">
      <c r="A5" s="4">
        <v>1</v>
      </c>
      <c r="B5" s="5" t="s">
        <v>12</v>
      </c>
      <c r="C5" s="6"/>
      <c r="D5" s="6"/>
      <c r="E5" s="7"/>
      <c r="F5" s="6"/>
      <c r="G5" s="6"/>
      <c r="H5" s="6"/>
      <c r="I5" s="8"/>
      <c r="J5" s="9"/>
    </row>
    <row r="6" spans="1:10" ht="16.5" x14ac:dyDescent="0.35">
      <c r="A6" s="10"/>
      <c r="B6" s="11" t="s">
        <v>20</v>
      </c>
      <c r="C6" s="12" t="s">
        <v>22</v>
      </c>
      <c r="D6" s="12" t="s">
        <v>21</v>
      </c>
      <c r="E6" s="10">
        <v>1</v>
      </c>
      <c r="F6" s="10">
        <v>25.89</v>
      </c>
      <c r="G6" s="10"/>
      <c r="H6" s="10">
        <v>2.6</v>
      </c>
      <c r="I6" s="10">
        <f>E6*F6*H6</f>
        <v>67.314000000000007</v>
      </c>
      <c r="J6" s="10"/>
    </row>
    <row r="7" spans="1:10" ht="16.5" x14ac:dyDescent="0.35">
      <c r="A7" s="10"/>
      <c r="B7" s="11"/>
      <c r="C7" s="12" t="s">
        <v>23</v>
      </c>
      <c r="D7" s="12" t="s">
        <v>21</v>
      </c>
      <c r="E7" s="10">
        <v>2</v>
      </c>
      <c r="F7" s="10">
        <f>10.3</f>
        <v>10.3</v>
      </c>
      <c r="G7" s="10"/>
      <c r="H7" s="10">
        <v>2.6</v>
      </c>
      <c r="I7" s="10">
        <f t="shared" ref="I7:I13" si="0">E7*F7*H7</f>
        <v>53.56</v>
      </c>
      <c r="J7" s="10"/>
    </row>
    <row r="8" spans="1:10" ht="16.5" x14ac:dyDescent="0.35">
      <c r="A8" s="10"/>
      <c r="B8" s="11"/>
      <c r="C8" s="12" t="s">
        <v>24</v>
      </c>
      <c r="D8" s="12" t="s">
        <v>21</v>
      </c>
      <c r="E8" s="10">
        <v>2</v>
      </c>
      <c r="F8" s="10">
        <f>1.18</f>
        <v>1.18</v>
      </c>
      <c r="G8" s="10"/>
      <c r="H8" s="10">
        <v>2.6</v>
      </c>
      <c r="I8" s="10">
        <f t="shared" si="0"/>
        <v>6.1360000000000001</v>
      </c>
      <c r="J8" s="10"/>
    </row>
    <row r="9" spans="1:10" ht="16.5" x14ac:dyDescent="0.35">
      <c r="A9" s="10"/>
      <c r="B9" s="11"/>
      <c r="C9" s="12" t="s">
        <v>25</v>
      </c>
      <c r="D9" s="12" t="s">
        <v>21</v>
      </c>
      <c r="E9" s="10">
        <v>1</v>
      </c>
      <c r="F9" s="10">
        <v>7.89</v>
      </c>
      <c r="G9" s="10"/>
      <c r="H9" s="10">
        <v>2.6</v>
      </c>
      <c r="I9" s="10">
        <f t="shared" si="0"/>
        <v>20.513999999999999</v>
      </c>
      <c r="J9" s="10"/>
    </row>
    <row r="10" spans="1:10" ht="16.5" x14ac:dyDescent="0.35">
      <c r="A10" s="10"/>
      <c r="B10" s="11"/>
      <c r="C10" s="12" t="s">
        <v>26</v>
      </c>
      <c r="D10" s="12" t="s">
        <v>21</v>
      </c>
      <c r="E10" s="10">
        <v>2</v>
      </c>
      <c r="F10" s="10">
        <v>7.5</v>
      </c>
      <c r="G10" s="10"/>
      <c r="H10" s="10">
        <v>2.6</v>
      </c>
      <c r="I10" s="10">
        <f t="shared" si="0"/>
        <v>39</v>
      </c>
      <c r="J10" s="10"/>
    </row>
    <row r="11" spans="1:10" ht="16.5" x14ac:dyDescent="0.35">
      <c r="A11" s="10"/>
      <c r="B11" s="11"/>
      <c r="C11" s="12" t="s">
        <v>27</v>
      </c>
      <c r="D11" s="12" t="s">
        <v>21</v>
      </c>
      <c r="E11" s="10">
        <v>2</v>
      </c>
      <c r="F11" s="10">
        <v>8.24</v>
      </c>
      <c r="G11" s="10"/>
      <c r="H11" s="10">
        <v>2.6</v>
      </c>
      <c r="I11" s="10">
        <f t="shared" si="0"/>
        <v>42.848000000000006</v>
      </c>
      <c r="J11" s="10"/>
    </row>
    <row r="12" spans="1:10" ht="16.5" x14ac:dyDescent="0.35">
      <c r="A12" s="10"/>
      <c r="B12" s="11"/>
      <c r="C12" s="12" t="s">
        <v>27</v>
      </c>
      <c r="D12" s="12" t="s">
        <v>21</v>
      </c>
      <c r="E12" s="10">
        <v>2</v>
      </c>
      <c r="F12" s="10">
        <v>3.78</v>
      </c>
      <c r="G12" s="10"/>
      <c r="H12" s="10">
        <v>2.6</v>
      </c>
      <c r="I12" s="10">
        <f t="shared" si="0"/>
        <v>19.655999999999999</v>
      </c>
      <c r="J12" s="10"/>
    </row>
    <row r="13" spans="1:10" ht="16.5" x14ac:dyDescent="0.35">
      <c r="A13" s="10"/>
      <c r="B13" s="11"/>
      <c r="C13" s="12" t="s">
        <v>28</v>
      </c>
      <c r="D13" s="12" t="s">
        <v>21</v>
      </c>
      <c r="E13" s="10">
        <v>1</v>
      </c>
      <c r="F13" s="10">
        <v>26</v>
      </c>
      <c r="G13" s="10"/>
      <c r="H13" s="10">
        <v>0.5</v>
      </c>
      <c r="I13" s="10">
        <f t="shared" si="0"/>
        <v>13</v>
      </c>
      <c r="J13" s="10"/>
    </row>
    <row r="14" spans="1:10" x14ac:dyDescent="0.35">
      <c r="A14" s="56" t="s">
        <v>7</v>
      </c>
      <c r="B14" s="56"/>
      <c r="C14" s="56"/>
      <c r="D14" s="56"/>
      <c r="E14" s="56"/>
      <c r="F14" s="56"/>
      <c r="G14" s="56"/>
      <c r="H14" s="56"/>
      <c r="I14" s="16">
        <f>SUM(I6:I13)</f>
        <v>262.02800000000002</v>
      </c>
      <c r="J14" s="17"/>
    </row>
    <row r="15" spans="1:10" x14ac:dyDescent="0.35">
      <c r="A15" s="15"/>
      <c r="B15" s="15"/>
      <c r="C15" s="15"/>
      <c r="D15" s="15"/>
      <c r="E15" s="15"/>
      <c r="F15" s="15"/>
      <c r="G15" s="15"/>
      <c r="H15" s="15"/>
      <c r="I15" s="16"/>
      <c r="J15" s="17"/>
    </row>
    <row r="16" spans="1:10" x14ac:dyDescent="0.35">
      <c r="A16" s="4">
        <v>2</v>
      </c>
      <c r="B16" s="5" t="s">
        <v>67</v>
      </c>
      <c r="C16" s="6"/>
      <c r="D16" s="6"/>
      <c r="E16" s="7"/>
      <c r="F16" s="6"/>
      <c r="G16" s="6"/>
      <c r="H16" s="6"/>
      <c r="I16" s="8"/>
      <c r="J16" s="9"/>
    </row>
    <row r="17" spans="1:13" ht="16.5" x14ac:dyDescent="0.35">
      <c r="A17" s="10"/>
      <c r="B17" s="11" t="s">
        <v>20</v>
      </c>
      <c r="C17" s="12" t="s">
        <v>22</v>
      </c>
      <c r="D17" s="12" t="s">
        <v>21</v>
      </c>
      <c r="E17" s="10">
        <v>1</v>
      </c>
      <c r="F17" s="10">
        <v>25.89</v>
      </c>
      <c r="G17" s="10"/>
      <c r="H17" s="10">
        <v>2.6</v>
      </c>
      <c r="I17" s="10">
        <f>E17*F17*H17</f>
        <v>67.314000000000007</v>
      </c>
      <c r="J17" s="10"/>
    </row>
    <row r="18" spans="1:13" ht="16.5" x14ac:dyDescent="0.35">
      <c r="A18" s="10"/>
      <c r="B18" s="11"/>
      <c r="C18" s="12" t="s">
        <v>23</v>
      </c>
      <c r="D18" s="12" t="s">
        <v>21</v>
      </c>
      <c r="E18" s="10">
        <v>2</v>
      </c>
      <c r="F18" s="10">
        <f>10.3</f>
        <v>10.3</v>
      </c>
      <c r="G18" s="10"/>
      <c r="H18" s="10">
        <v>2.6</v>
      </c>
      <c r="I18" s="10">
        <f t="shared" ref="I18:I24" si="1">E18*F18*H18</f>
        <v>53.56</v>
      </c>
      <c r="J18" s="10"/>
      <c r="M18">
        <f>0.5+0.15+0.12+1.28</f>
        <v>2.0499999999999998</v>
      </c>
    </row>
    <row r="19" spans="1:13" ht="16.5" x14ac:dyDescent="0.35">
      <c r="A19" s="10"/>
      <c r="B19" s="11"/>
      <c r="C19" s="12" t="s">
        <v>24</v>
      </c>
      <c r="D19" s="12" t="s">
        <v>21</v>
      </c>
      <c r="E19" s="10">
        <v>2</v>
      </c>
      <c r="F19" s="10">
        <f>1.18</f>
        <v>1.18</v>
      </c>
      <c r="G19" s="10"/>
      <c r="H19" s="10">
        <v>2.6</v>
      </c>
      <c r="I19" s="10">
        <f t="shared" si="1"/>
        <v>6.1360000000000001</v>
      </c>
      <c r="J19" s="10"/>
    </row>
    <row r="20" spans="1:13" ht="16.5" x14ac:dyDescent="0.35">
      <c r="A20" s="10"/>
      <c r="B20" s="11"/>
      <c r="C20" s="12" t="s">
        <v>25</v>
      </c>
      <c r="D20" s="12" t="s">
        <v>21</v>
      </c>
      <c r="E20" s="10">
        <v>1</v>
      </c>
      <c r="F20" s="10">
        <v>7.89</v>
      </c>
      <c r="G20" s="10"/>
      <c r="H20" s="10">
        <v>2.6</v>
      </c>
      <c r="I20" s="10">
        <f t="shared" si="1"/>
        <v>20.513999999999999</v>
      </c>
      <c r="J20" s="10"/>
    </row>
    <row r="21" spans="1:13" ht="16.5" x14ac:dyDescent="0.35">
      <c r="A21" s="10"/>
      <c r="B21" s="11"/>
      <c r="C21" s="12" t="s">
        <v>26</v>
      </c>
      <c r="D21" s="12" t="s">
        <v>21</v>
      </c>
      <c r="E21" s="10">
        <v>2</v>
      </c>
      <c r="F21" s="10">
        <v>7.5</v>
      </c>
      <c r="G21" s="10"/>
      <c r="H21" s="10">
        <v>2.6</v>
      </c>
      <c r="I21" s="10">
        <f t="shared" si="1"/>
        <v>39</v>
      </c>
      <c r="J21" s="10"/>
    </row>
    <row r="22" spans="1:13" ht="16.5" x14ac:dyDescent="0.35">
      <c r="A22" s="10"/>
      <c r="B22" s="11"/>
      <c r="C22" s="12" t="s">
        <v>27</v>
      </c>
      <c r="D22" s="12" t="s">
        <v>21</v>
      </c>
      <c r="E22" s="10">
        <v>2</v>
      </c>
      <c r="F22" s="10">
        <v>8.24</v>
      </c>
      <c r="G22" s="10"/>
      <c r="H22" s="10">
        <v>2.6</v>
      </c>
      <c r="I22" s="10">
        <f t="shared" si="1"/>
        <v>42.848000000000006</v>
      </c>
      <c r="J22" s="10"/>
    </row>
    <row r="23" spans="1:13" ht="16.5" x14ac:dyDescent="0.35">
      <c r="A23" s="10"/>
      <c r="B23" s="11"/>
      <c r="C23" s="12" t="s">
        <v>27</v>
      </c>
      <c r="D23" s="12" t="s">
        <v>21</v>
      </c>
      <c r="E23" s="10">
        <v>2</v>
      </c>
      <c r="F23" s="10">
        <v>3.78</v>
      </c>
      <c r="G23" s="10"/>
      <c r="H23" s="10">
        <v>2.6</v>
      </c>
      <c r="I23" s="10">
        <f t="shared" si="1"/>
        <v>19.655999999999999</v>
      </c>
      <c r="J23" s="10"/>
    </row>
    <row r="24" spans="1:13" ht="16.5" x14ac:dyDescent="0.35">
      <c r="A24" s="10"/>
      <c r="B24" s="11"/>
      <c r="C24" s="12" t="s">
        <v>28</v>
      </c>
      <c r="D24" s="12" t="s">
        <v>21</v>
      </c>
      <c r="E24" s="10">
        <v>1</v>
      </c>
      <c r="F24" s="10">
        <v>101</v>
      </c>
      <c r="G24" s="10"/>
      <c r="H24">
        <f>0.5+0.15+0.12+1.28+0.5</f>
        <v>2.5499999999999998</v>
      </c>
      <c r="I24" s="10">
        <f t="shared" si="1"/>
        <v>257.54999999999995</v>
      </c>
      <c r="J24" s="10"/>
    </row>
    <row r="25" spans="1:13" x14ac:dyDescent="0.35">
      <c r="A25" s="56" t="s">
        <v>7</v>
      </c>
      <c r="B25" s="56"/>
      <c r="C25" s="56"/>
      <c r="D25" s="56"/>
      <c r="E25" s="56"/>
      <c r="F25" s="56"/>
      <c r="G25" s="56"/>
      <c r="H25" s="56"/>
      <c r="I25" s="16">
        <f>SUM(I17:I24)</f>
        <v>506.57799999999997</v>
      </c>
      <c r="J25" s="17"/>
    </row>
    <row r="26" spans="1:13" x14ac:dyDescent="0.35">
      <c r="A26" s="4">
        <v>2</v>
      </c>
      <c r="B26" s="5" t="s">
        <v>13</v>
      </c>
      <c r="C26" s="6"/>
      <c r="D26" s="6"/>
      <c r="E26" s="7"/>
      <c r="F26" s="6"/>
      <c r="G26" s="6"/>
      <c r="H26" s="6"/>
      <c r="I26" s="8"/>
      <c r="J26" s="9"/>
    </row>
    <row r="27" spans="1:13" ht="16.5" x14ac:dyDescent="0.35">
      <c r="A27" s="10"/>
      <c r="B27" s="11" t="s">
        <v>32</v>
      </c>
      <c r="C27" s="12" t="s">
        <v>30</v>
      </c>
      <c r="D27" s="12" t="s">
        <v>21</v>
      </c>
      <c r="E27" s="10">
        <v>1</v>
      </c>
      <c r="F27" s="10">
        <f>4.39+3.38+1</f>
        <v>8.77</v>
      </c>
      <c r="G27" s="10">
        <v>1.25</v>
      </c>
      <c r="H27" s="10"/>
      <c r="I27" s="10">
        <f>E27*F27*G27</f>
        <v>10.962499999999999</v>
      </c>
      <c r="J27" s="10"/>
    </row>
    <row r="28" spans="1:13" ht="16.5" x14ac:dyDescent="0.35">
      <c r="A28" s="10"/>
      <c r="B28" s="11"/>
      <c r="C28" s="12" t="s">
        <v>31</v>
      </c>
      <c r="D28" s="12" t="s">
        <v>21</v>
      </c>
      <c r="E28" s="10">
        <v>1</v>
      </c>
      <c r="F28" s="10">
        <v>4.41</v>
      </c>
      <c r="G28" s="10">
        <v>0.5</v>
      </c>
      <c r="H28" s="10"/>
      <c r="I28" s="10">
        <f t="shared" ref="I28:I37" si="2">E28*F28*G28</f>
        <v>2.2050000000000001</v>
      </c>
      <c r="J28" s="10"/>
    </row>
    <row r="29" spans="1:13" ht="16.5" x14ac:dyDescent="0.35">
      <c r="A29" s="10"/>
      <c r="B29" s="11"/>
      <c r="C29" s="12" t="s">
        <v>33</v>
      </c>
      <c r="D29" s="12" t="s">
        <v>21</v>
      </c>
      <c r="E29" s="10">
        <v>1</v>
      </c>
      <c r="F29" s="10">
        <v>3</v>
      </c>
      <c r="G29" s="10">
        <v>0.5</v>
      </c>
      <c r="H29" s="10"/>
      <c r="I29" s="10">
        <f t="shared" si="2"/>
        <v>1.5</v>
      </c>
      <c r="J29" s="10"/>
    </row>
    <row r="30" spans="1:13" ht="16.5" x14ac:dyDescent="0.35">
      <c r="A30" s="10"/>
      <c r="B30" s="11"/>
      <c r="C30" s="12" t="s">
        <v>35</v>
      </c>
      <c r="D30" s="12" t="s">
        <v>21</v>
      </c>
      <c r="E30" s="10">
        <v>1</v>
      </c>
      <c r="F30" s="10">
        <f>3.21*2</f>
        <v>6.42</v>
      </c>
      <c r="G30" s="10">
        <v>2</v>
      </c>
      <c r="H30" s="10"/>
      <c r="I30" s="10">
        <f t="shared" si="2"/>
        <v>12.84</v>
      </c>
      <c r="J30" s="10"/>
    </row>
    <row r="31" spans="1:13" ht="16.5" x14ac:dyDescent="0.35">
      <c r="A31" s="10"/>
      <c r="B31" s="11"/>
      <c r="C31" s="12" t="s">
        <v>34</v>
      </c>
      <c r="D31" s="12" t="s">
        <v>21</v>
      </c>
      <c r="E31" s="10">
        <v>1</v>
      </c>
      <c r="F31" s="10">
        <f>3.2+3.45</f>
        <v>6.65</v>
      </c>
      <c r="G31" s="10">
        <v>2.5</v>
      </c>
      <c r="H31" s="10"/>
      <c r="I31" s="10">
        <f t="shared" si="2"/>
        <v>16.625</v>
      </c>
      <c r="J31" s="10"/>
    </row>
    <row r="32" spans="1:13" ht="16.5" x14ac:dyDescent="0.35">
      <c r="A32" s="10"/>
      <c r="B32" s="11"/>
      <c r="C32" s="12" t="s">
        <v>36</v>
      </c>
      <c r="D32" s="12" t="s">
        <v>21</v>
      </c>
      <c r="E32" s="10">
        <v>1</v>
      </c>
      <c r="F32" s="10">
        <v>3</v>
      </c>
      <c r="G32" s="10">
        <v>0.5</v>
      </c>
      <c r="H32" s="10"/>
      <c r="I32" s="10">
        <f t="shared" si="2"/>
        <v>1.5</v>
      </c>
      <c r="J32" s="10"/>
    </row>
    <row r="33" spans="1:10" ht="16.5" x14ac:dyDescent="0.35">
      <c r="A33" s="10"/>
      <c r="B33" s="11"/>
      <c r="C33" s="12" t="s">
        <v>37</v>
      </c>
      <c r="D33" s="12" t="s">
        <v>21</v>
      </c>
      <c r="E33" s="10">
        <v>1</v>
      </c>
      <c r="F33" s="10">
        <v>0.5</v>
      </c>
      <c r="G33" s="10">
        <v>0.5</v>
      </c>
      <c r="H33" s="10"/>
      <c r="I33" s="10">
        <f t="shared" si="2"/>
        <v>0.25</v>
      </c>
      <c r="J33" s="10"/>
    </row>
    <row r="34" spans="1:10" ht="16.5" x14ac:dyDescent="0.35">
      <c r="A34" s="10"/>
      <c r="B34" s="11"/>
      <c r="C34" s="12" t="s">
        <v>38</v>
      </c>
      <c r="D34" s="12" t="s">
        <v>21</v>
      </c>
      <c r="E34" s="10">
        <v>1</v>
      </c>
      <c r="F34" s="10">
        <v>1</v>
      </c>
      <c r="G34" s="10">
        <v>2.5</v>
      </c>
      <c r="H34" s="10"/>
      <c r="I34" s="10">
        <f t="shared" si="2"/>
        <v>2.5</v>
      </c>
      <c r="J34" s="10"/>
    </row>
    <row r="35" spans="1:10" ht="16.5" x14ac:dyDescent="0.35">
      <c r="A35" s="10"/>
      <c r="B35" s="11"/>
      <c r="C35" s="12" t="s">
        <v>29</v>
      </c>
      <c r="D35" s="12" t="s">
        <v>21</v>
      </c>
      <c r="E35" s="10">
        <v>1</v>
      </c>
      <c r="F35" s="10">
        <v>2</v>
      </c>
      <c r="G35" s="10">
        <v>0.5</v>
      </c>
      <c r="H35" s="10"/>
      <c r="I35" s="10">
        <f t="shared" si="2"/>
        <v>1</v>
      </c>
      <c r="J35" s="10"/>
    </row>
    <row r="36" spans="1:10" ht="16.5" x14ac:dyDescent="0.35">
      <c r="A36" s="10"/>
      <c r="B36" s="11"/>
      <c r="C36" s="12" t="s">
        <v>39</v>
      </c>
      <c r="D36" s="12" t="s">
        <v>21</v>
      </c>
      <c r="E36" s="10">
        <v>1</v>
      </c>
      <c r="F36" s="10">
        <f>2+1.5+2+4</f>
        <v>9.5</v>
      </c>
      <c r="G36" s="10">
        <v>2.5</v>
      </c>
      <c r="H36" s="10"/>
      <c r="I36" s="10">
        <f t="shared" si="2"/>
        <v>23.75</v>
      </c>
      <c r="J36" s="10"/>
    </row>
    <row r="37" spans="1:10" ht="16.5" x14ac:dyDescent="0.35">
      <c r="A37" s="10"/>
      <c r="B37" s="11"/>
      <c r="C37" s="12" t="s">
        <v>40</v>
      </c>
      <c r="D37" s="12" t="s">
        <v>21</v>
      </c>
      <c r="E37" s="10">
        <v>1</v>
      </c>
      <c r="F37" s="10">
        <v>5.16</v>
      </c>
      <c r="G37" s="10">
        <v>1.2</v>
      </c>
      <c r="H37" s="10"/>
      <c r="I37" s="10">
        <f t="shared" si="2"/>
        <v>6.1920000000000002</v>
      </c>
      <c r="J37" s="10"/>
    </row>
    <row r="38" spans="1:10" x14ac:dyDescent="0.35">
      <c r="A38" s="56" t="s">
        <v>7</v>
      </c>
      <c r="B38" s="56"/>
      <c r="C38" s="56"/>
      <c r="D38" s="56"/>
      <c r="E38" s="56"/>
      <c r="F38" s="56"/>
      <c r="G38" s="56"/>
      <c r="H38" s="56"/>
      <c r="I38" s="16">
        <f>SUM(I27:I37)</f>
        <v>79.3245</v>
      </c>
      <c r="J38" s="17"/>
    </row>
    <row r="39" spans="1:10" ht="16.5" x14ac:dyDescent="0.35">
      <c r="A39" s="10"/>
      <c r="B39" s="11" t="s">
        <v>74</v>
      </c>
      <c r="C39" s="12" t="s">
        <v>31</v>
      </c>
      <c r="D39" s="12" t="s">
        <v>21</v>
      </c>
      <c r="E39" s="10">
        <v>1</v>
      </c>
      <c r="F39" s="10">
        <v>2</v>
      </c>
      <c r="G39" s="10">
        <v>1</v>
      </c>
      <c r="H39" s="10"/>
      <c r="I39" s="10">
        <f t="shared" ref="I39:I51" si="3">E39*F39*G39</f>
        <v>2</v>
      </c>
      <c r="J39" s="10"/>
    </row>
    <row r="40" spans="1:10" ht="16.5" x14ac:dyDescent="0.35">
      <c r="A40" s="10"/>
      <c r="B40" s="11"/>
      <c r="C40" s="12" t="s">
        <v>33</v>
      </c>
      <c r="D40" s="12" t="s">
        <v>21</v>
      </c>
      <c r="E40" s="10">
        <v>1</v>
      </c>
      <c r="F40" s="10">
        <v>4.4000000000000004</v>
      </c>
      <c r="G40" s="10">
        <v>3</v>
      </c>
      <c r="H40" s="10"/>
      <c r="I40" s="10">
        <f t="shared" si="3"/>
        <v>13.200000000000001</v>
      </c>
      <c r="J40" s="10"/>
    </row>
    <row r="41" spans="1:10" ht="16.5" x14ac:dyDescent="0.35">
      <c r="A41" s="10"/>
      <c r="B41" s="11"/>
      <c r="C41" s="12" t="s">
        <v>35</v>
      </c>
      <c r="D41" s="12" t="s">
        <v>21</v>
      </c>
      <c r="E41" s="10">
        <v>1</v>
      </c>
      <c r="F41" s="10">
        <v>3</v>
      </c>
      <c r="G41" s="10">
        <v>3</v>
      </c>
      <c r="H41" s="10"/>
      <c r="I41" s="10">
        <f t="shared" si="3"/>
        <v>9</v>
      </c>
      <c r="J41" s="10"/>
    </row>
    <row r="42" spans="1:10" ht="16.5" x14ac:dyDescent="0.35">
      <c r="A42" s="10"/>
      <c r="B42" s="11"/>
      <c r="C42" s="12" t="s">
        <v>34</v>
      </c>
      <c r="D42" s="12" t="s">
        <v>21</v>
      </c>
      <c r="E42" s="10">
        <v>1</v>
      </c>
      <c r="F42" s="10">
        <v>3</v>
      </c>
      <c r="G42" s="10">
        <v>2</v>
      </c>
      <c r="H42" s="10"/>
      <c r="I42" s="10">
        <f t="shared" si="3"/>
        <v>6</v>
      </c>
      <c r="J42" s="10"/>
    </row>
    <row r="43" spans="1:10" ht="16.5" x14ac:dyDescent="0.35">
      <c r="A43" s="10"/>
      <c r="B43" s="11"/>
      <c r="C43" s="12" t="s">
        <v>36</v>
      </c>
      <c r="D43" s="12" t="s">
        <v>21</v>
      </c>
      <c r="E43" s="10">
        <v>1</v>
      </c>
      <c r="F43" s="10">
        <v>1</v>
      </c>
      <c r="G43" s="10">
        <v>1</v>
      </c>
      <c r="H43" s="10"/>
      <c r="I43" s="10">
        <f t="shared" si="3"/>
        <v>1</v>
      </c>
      <c r="J43" s="10"/>
    </row>
    <row r="44" spans="1:10" ht="16.5" x14ac:dyDescent="0.35">
      <c r="A44" s="10"/>
      <c r="B44" s="11"/>
      <c r="C44" s="12" t="s">
        <v>73</v>
      </c>
      <c r="D44" s="12" t="s">
        <v>21</v>
      </c>
      <c r="E44" s="10">
        <v>1</v>
      </c>
      <c r="F44" s="10">
        <v>3</v>
      </c>
      <c r="G44" s="10">
        <v>2</v>
      </c>
      <c r="H44" s="10"/>
      <c r="I44" s="10">
        <f t="shared" si="3"/>
        <v>6</v>
      </c>
      <c r="J44" s="10"/>
    </row>
    <row r="45" spans="1:10" ht="16.5" x14ac:dyDescent="0.35">
      <c r="A45" s="10"/>
      <c r="B45" s="11"/>
      <c r="C45" s="12" t="s">
        <v>72</v>
      </c>
      <c r="D45" s="12" t="s">
        <v>21</v>
      </c>
      <c r="E45" s="10">
        <v>1</v>
      </c>
      <c r="F45" s="10">
        <v>2</v>
      </c>
      <c r="G45" s="10">
        <v>2.5</v>
      </c>
      <c r="H45" s="10"/>
      <c r="I45" s="10">
        <f t="shared" ref="I45" si="4">E45*F45*G45</f>
        <v>5</v>
      </c>
      <c r="J45" s="10"/>
    </row>
    <row r="46" spans="1:10" ht="16.5" x14ac:dyDescent="0.35">
      <c r="A46" s="10"/>
      <c r="B46" s="11"/>
      <c r="C46" s="12" t="s">
        <v>37</v>
      </c>
      <c r="D46" s="12" t="s">
        <v>21</v>
      </c>
      <c r="E46" s="10">
        <v>1</v>
      </c>
      <c r="F46" s="10">
        <v>1.5</v>
      </c>
      <c r="G46" s="10">
        <v>3.5</v>
      </c>
      <c r="H46" s="10"/>
      <c r="I46" s="10">
        <f t="shared" si="3"/>
        <v>5.25</v>
      </c>
      <c r="J46" s="10"/>
    </row>
    <row r="47" spans="1:10" ht="16.5" x14ac:dyDescent="0.35">
      <c r="A47" s="10"/>
      <c r="B47" s="11"/>
      <c r="C47" s="12" t="s">
        <v>38</v>
      </c>
      <c r="D47" s="12" t="s">
        <v>21</v>
      </c>
      <c r="E47" s="10">
        <v>1</v>
      </c>
      <c r="F47" s="10">
        <v>2</v>
      </c>
      <c r="G47" s="10">
        <v>5</v>
      </c>
      <c r="H47" s="10"/>
      <c r="I47" s="10">
        <f t="shared" si="3"/>
        <v>10</v>
      </c>
      <c r="J47" s="10"/>
    </row>
    <row r="48" spans="1:10" ht="16.5" x14ac:dyDescent="0.35">
      <c r="A48" s="10"/>
      <c r="B48" s="11"/>
      <c r="C48" s="12" t="s">
        <v>29</v>
      </c>
      <c r="D48" s="12" t="s">
        <v>21</v>
      </c>
      <c r="E48" s="10">
        <v>1</v>
      </c>
      <c r="F48" s="10">
        <v>4</v>
      </c>
      <c r="G48" s="10">
        <v>2</v>
      </c>
      <c r="H48" s="10"/>
      <c r="I48" s="10">
        <f t="shared" si="3"/>
        <v>8</v>
      </c>
      <c r="J48" s="10"/>
    </row>
    <row r="49" spans="1:10" ht="16.5" x14ac:dyDescent="0.35">
      <c r="A49" s="10"/>
      <c r="B49" s="11"/>
      <c r="C49" s="12" t="s">
        <v>39</v>
      </c>
      <c r="D49" s="12" t="s">
        <v>21</v>
      </c>
      <c r="E49" s="10">
        <v>1</v>
      </c>
      <c r="F49" s="10">
        <v>2</v>
      </c>
      <c r="G49" s="10">
        <v>2.5</v>
      </c>
      <c r="H49" s="10"/>
      <c r="I49" s="10">
        <f t="shared" si="3"/>
        <v>5</v>
      </c>
      <c r="J49" s="10"/>
    </row>
    <row r="50" spans="1:10" ht="16.5" x14ac:dyDescent="0.35">
      <c r="A50" s="10"/>
      <c r="B50" s="11"/>
      <c r="C50" s="12" t="s">
        <v>40</v>
      </c>
      <c r="D50" s="12" t="s">
        <v>21</v>
      </c>
      <c r="E50" s="10">
        <v>1</v>
      </c>
      <c r="F50" s="10">
        <v>1</v>
      </c>
      <c r="G50" s="10">
        <v>1</v>
      </c>
      <c r="H50" s="10"/>
      <c r="I50" s="10">
        <f t="shared" si="3"/>
        <v>1</v>
      </c>
      <c r="J50" s="10"/>
    </row>
    <row r="51" spans="1:10" ht="16.5" x14ac:dyDescent="0.35">
      <c r="A51" s="10"/>
      <c r="B51" s="11"/>
      <c r="C51" s="12" t="s">
        <v>75</v>
      </c>
      <c r="D51" s="12" t="s">
        <v>21</v>
      </c>
      <c r="E51" s="10">
        <v>1</v>
      </c>
      <c r="F51" s="10">
        <v>3</v>
      </c>
      <c r="G51" s="10">
        <v>1.5</v>
      </c>
      <c r="H51" s="10"/>
      <c r="I51" s="10">
        <f t="shared" si="3"/>
        <v>4.5</v>
      </c>
      <c r="J51" s="10"/>
    </row>
    <row r="52" spans="1:10" x14ac:dyDescent="0.35">
      <c r="A52" s="56" t="s">
        <v>7</v>
      </c>
      <c r="B52" s="56"/>
      <c r="C52" s="56"/>
      <c r="D52" s="56"/>
      <c r="E52" s="56"/>
      <c r="F52" s="56"/>
      <c r="G52" s="56"/>
      <c r="H52" s="56"/>
      <c r="I52" s="16">
        <f>SUM(I39:I51)</f>
        <v>75.95</v>
      </c>
      <c r="J52" s="17"/>
    </row>
    <row r="53" spans="1:10" x14ac:dyDescent="0.35">
      <c r="A53" s="4">
        <v>3</v>
      </c>
      <c r="B53" s="5" t="s">
        <v>76</v>
      </c>
      <c r="C53" s="6"/>
      <c r="D53" s="6"/>
      <c r="E53" s="7"/>
      <c r="F53" s="6"/>
      <c r="G53" s="6"/>
      <c r="H53" s="6"/>
      <c r="I53" s="8"/>
      <c r="J53" s="9"/>
    </row>
    <row r="54" spans="1:10" ht="16.5" x14ac:dyDescent="0.35">
      <c r="A54" s="10"/>
      <c r="B54" s="11" t="s">
        <v>77</v>
      </c>
      <c r="C54" s="12" t="s">
        <v>29</v>
      </c>
      <c r="D54" s="12" t="s">
        <v>21</v>
      </c>
      <c r="E54" s="10">
        <v>1</v>
      </c>
      <c r="F54" s="10">
        <f>3.91*2+4.77</f>
        <v>12.59</v>
      </c>
      <c r="G54" s="10">
        <v>2.5</v>
      </c>
      <c r="H54" s="10"/>
      <c r="I54" s="10">
        <f>E54*F54*G54</f>
        <v>31.475000000000001</v>
      </c>
      <c r="J54" s="10"/>
    </row>
    <row r="55" spans="1:10" ht="16.5" x14ac:dyDescent="0.35">
      <c r="A55" s="10"/>
      <c r="B55" s="11"/>
      <c r="C55" s="12" t="s">
        <v>39</v>
      </c>
      <c r="D55" s="12" t="s">
        <v>21</v>
      </c>
      <c r="E55" s="10">
        <v>1</v>
      </c>
      <c r="F55" s="10">
        <f>4.05*2+7.08*2</f>
        <v>22.259999999999998</v>
      </c>
      <c r="G55" s="10">
        <v>2.5</v>
      </c>
      <c r="H55" s="10"/>
      <c r="I55" s="10">
        <f t="shared" ref="I55:I63" si="5">E55*F55*G55</f>
        <v>55.649999999999991</v>
      </c>
      <c r="J55" s="10"/>
    </row>
    <row r="56" spans="1:10" ht="16.5" x14ac:dyDescent="0.35">
      <c r="A56" s="10"/>
      <c r="B56" s="11"/>
      <c r="C56" s="12" t="s">
        <v>38</v>
      </c>
      <c r="D56" s="12" t="s">
        <v>21</v>
      </c>
      <c r="E56" s="10">
        <v>1</v>
      </c>
      <c r="F56" s="10">
        <f>9.53*2+1.89</f>
        <v>20.95</v>
      </c>
      <c r="G56" s="10">
        <v>2.5</v>
      </c>
      <c r="H56" s="10"/>
      <c r="I56" s="10">
        <f t="shared" si="5"/>
        <v>52.375</v>
      </c>
      <c r="J56" s="10"/>
    </row>
    <row r="57" spans="1:10" ht="16.5" x14ac:dyDescent="0.35">
      <c r="A57" s="10"/>
      <c r="B57" s="11"/>
      <c r="C57" s="12" t="s">
        <v>37</v>
      </c>
      <c r="D57" s="12" t="s">
        <v>21</v>
      </c>
      <c r="E57" s="10">
        <v>1</v>
      </c>
      <c r="F57" s="10">
        <f>3.45*2+3.37*2</f>
        <v>13.64</v>
      </c>
      <c r="G57" s="10">
        <v>2.5</v>
      </c>
      <c r="H57" s="10"/>
      <c r="I57" s="10">
        <f t="shared" si="5"/>
        <v>34.1</v>
      </c>
      <c r="J57" s="10"/>
    </row>
    <row r="58" spans="1:10" ht="16.5" x14ac:dyDescent="0.35">
      <c r="A58" s="10"/>
      <c r="B58" s="11"/>
      <c r="C58" s="12" t="s">
        <v>34</v>
      </c>
      <c r="D58" s="12" t="s">
        <v>21</v>
      </c>
      <c r="E58" s="10">
        <v>1</v>
      </c>
      <c r="F58" s="10">
        <f>3.5*2+4*2</f>
        <v>15</v>
      </c>
      <c r="G58" s="10">
        <v>2.5</v>
      </c>
      <c r="H58" s="10"/>
      <c r="I58" s="10">
        <f t="shared" si="5"/>
        <v>37.5</v>
      </c>
      <c r="J58" s="10"/>
    </row>
    <row r="59" spans="1:10" ht="16.5" x14ac:dyDescent="0.35">
      <c r="A59" s="10"/>
      <c r="B59" s="11"/>
      <c r="C59" s="12" t="s">
        <v>36</v>
      </c>
      <c r="D59" s="12" t="s">
        <v>21</v>
      </c>
      <c r="E59" s="10">
        <v>1</v>
      </c>
      <c r="F59" s="10">
        <f>5.45*2+6.66*2</f>
        <v>24.22</v>
      </c>
      <c r="G59" s="10">
        <v>2.5</v>
      </c>
      <c r="H59" s="10"/>
      <c r="I59" s="10">
        <f t="shared" si="5"/>
        <v>60.55</v>
      </c>
      <c r="J59" s="10"/>
    </row>
    <row r="60" spans="1:10" ht="16.5" x14ac:dyDescent="0.35">
      <c r="A60" s="10"/>
      <c r="B60" s="11"/>
      <c r="C60" s="12" t="s">
        <v>35</v>
      </c>
      <c r="D60" s="12" t="s">
        <v>21</v>
      </c>
      <c r="E60" s="10">
        <v>1</v>
      </c>
      <c r="F60" s="10">
        <f>3.5*2+3.21*2</f>
        <v>13.42</v>
      </c>
      <c r="G60" s="10">
        <v>2.5</v>
      </c>
      <c r="H60" s="10"/>
      <c r="I60" s="10">
        <f t="shared" si="5"/>
        <v>33.549999999999997</v>
      </c>
      <c r="J60" s="10"/>
    </row>
    <row r="61" spans="1:10" ht="16.5" x14ac:dyDescent="0.35">
      <c r="A61" s="10"/>
      <c r="B61" s="11"/>
      <c r="C61" s="12" t="s">
        <v>33</v>
      </c>
      <c r="D61" s="12" t="s">
        <v>21</v>
      </c>
      <c r="E61" s="10">
        <v>1</v>
      </c>
      <c r="F61" s="10">
        <f>4.5*2+3*2</f>
        <v>15</v>
      </c>
      <c r="G61" s="10">
        <v>2.5</v>
      </c>
      <c r="H61" s="10"/>
      <c r="I61" s="10">
        <f t="shared" si="5"/>
        <v>37.5</v>
      </c>
      <c r="J61" s="10"/>
    </row>
    <row r="62" spans="1:10" ht="16.5" x14ac:dyDescent="0.35">
      <c r="A62" s="10"/>
      <c r="B62" s="11"/>
      <c r="C62" s="12" t="s">
        <v>31</v>
      </c>
      <c r="D62" s="12" t="s">
        <v>21</v>
      </c>
      <c r="E62" s="10">
        <v>1</v>
      </c>
      <c r="F62" s="10">
        <f>4.5*2+4.1*2</f>
        <v>17.2</v>
      </c>
      <c r="G62" s="10">
        <v>2.5</v>
      </c>
      <c r="H62" s="10"/>
      <c r="I62" s="10">
        <f t="shared" si="5"/>
        <v>43</v>
      </c>
      <c r="J62" s="10"/>
    </row>
    <row r="63" spans="1:10" ht="16.5" x14ac:dyDescent="0.35">
      <c r="A63" s="10"/>
      <c r="B63" s="11"/>
      <c r="C63" s="12" t="s">
        <v>30</v>
      </c>
      <c r="D63" s="12" t="s">
        <v>21</v>
      </c>
      <c r="E63" s="10">
        <v>1</v>
      </c>
      <c r="F63" s="10">
        <f>4.5*2+3.5*2</f>
        <v>16</v>
      </c>
      <c r="G63" s="10">
        <v>2.5</v>
      </c>
      <c r="H63" s="10"/>
      <c r="I63" s="10">
        <f t="shared" si="5"/>
        <v>40</v>
      </c>
      <c r="J63" s="10"/>
    </row>
    <row r="64" spans="1:10" x14ac:dyDescent="0.35">
      <c r="A64" s="56" t="s">
        <v>7</v>
      </c>
      <c r="B64" s="56"/>
      <c r="C64" s="56"/>
      <c r="D64" s="56"/>
      <c r="E64" s="56"/>
      <c r="F64" s="56"/>
      <c r="G64" s="56"/>
      <c r="H64" s="56"/>
      <c r="I64" s="16">
        <f>SUM(I54:I63)</f>
        <v>425.7</v>
      </c>
      <c r="J64" s="17"/>
    </row>
    <row r="65" spans="1:10" ht="16.5" x14ac:dyDescent="0.35">
      <c r="A65" s="10"/>
      <c r="B65" s="11" t="s">
        <v>78</v>
      </c>
      <c r="C65" s="12" t="s">
        <v>29</v>
      </c>
      <c r="D65" s="12" t="s">
        <v>21</v>
      </c>
      <c r="E65" s="10">
        <v>1</v>
      </c>
      <c r="F65" s="10">
        <v>3.77</v>
      </c>
      <c r="G65" s="10">
        <v>4.91</v>
      </c>
      <c r="H65" s="10"/>
      <c r="I65" s="10">
        <f t="shared" ref="I65:I79" si="6">E65*F65*G65</f>
        <v>18.5107</v>
      </c>
      <c r="J65" s="10"/>
    </row>
    <row r="66" spans="1:10" ht="16.5" x14ac:dyDescent="0.35">
      <c r="A66" s="10"/>
      <c r="B66" s="11"/>
      <c r="C66" s="12" t="s">
        <v>39</v>
      </c>
      <c r="D66" s="12" t="s">
        <v>21</v>
      </c>
      <c r="E66" s="10">
        <v>1</v>
      </c>
      <c r="F66" s="10">
        <v>4.05</v>
      </c>
      <c r="G66" s="10">
        <v>7.08</v>
      </c>
      <c r="H66" s="10"/>
      <c r="I66" s="10">
        <f t="shared" si="6"/>
        <v>28.673999999999999</v>
      </c>
      <c r="J66" s="10"/>
    </row>
    <row r="67" spans="1:10" ht="16.5" x14ac:dyDescent="0.35">
      <c r="A67" s="10"/>
      <c r="B67" s="11"/>
      <c r="C67" s="12" t="s">
        <v>75</v>
      </c>
      <c r="D67" s="12" t="s">
        <v>21</v>
      </c>
      <c r="E67" s="10">
        <v>1</v>
      </c>
      <c r="F67" s="10">
        <v>3</v>
      </c>
      <c r="G67" s="10">
        <v>1.5</v>
      </c>
      <c r="H67" s="10"/>
      <c r="I67" s="10">
        <f t="shared" si="6"/>
        <v>4.5</v>
      </c>
      <c r="J67" s="10"/>
    </row>
    <row r="68" spans="1:10" ht="16.5" x14ac:dyDescent="0.35">
      <c r="A68" s="10"/>
      <c r="B68" s="11"/>
      <c r="C68" s="12" t="s">
        <v>40</v>
      </c>
      <c r="D68" s="12" t="s">
        <v>21</v>
      </c>
      <c r="E68" s="10">
        <v>1</v>
      </c>
      <c r="F68" s="10">
        <v>5.16</v>
      </c>
      <c r="G68" s="10">
        <v>3</v>
      </c>
      <c r="H68" s="10"/>
      <c r="I68" s="10">
        <f t="shared" si="6"/>
        <v>15.48</v>
      </c>
      <c r="J68" s="10"/>
    </row>
    <row r="69" spans="1:10" ht="16.5" x14ac:dyDescent="0.35">
      <c r="A69" s="10"/>
      <c r="B69" s="11"/>
      <c r="C69" s="12" t="s">
        <v>38</v>
      </c>
      <c r="D69" s="12" t="s">
        <v>21</v>
      </c>
      <c r="E69" s="10">
        <v>1</v>
      </c>
      <c r="F69" s="10">
        <v>9.5299999999999994</v>
      </c>
      <c r="G69" s="10">
        <v>1.9</v>
      </c>
      <c r="H69" s="10"/>
      <c r="I69" s="10">
        <f t="shared" si="6"/>
        <v>18.106999999999999</v>
      </c>
      <c r="J69" s="10"/>
    </row>
    <row r="70" spans="1:10" ht="16.5" x14ac:dyDescent="0.35">
      <c r="A70" s="10"/>
      <c r="B70" s="11"/>
      <c r="C70" s="12" t="s">
        <v>79</v>
      </c>
      <c r="D70" s="12" t="s">
        <v>21</v>
      </c>
      <c r="E70" s="10">
        <v>1</v>
      </c>
      <c r="F70" s="10">
        <v>3.45</v>
      </c>
      <c r="G70" s="10">
        <v>3.37</v>
      </c>
      <c r="H70" s="10"/>
      <c r="I70" s="10">
        <f t="shared" si="6"/>
        <v>11.626500000000002</v>
      </c>
      <c r="J70" s="10"/>
    </row>
    <row r="71" spans="1:10" ht="16.5" x14ac:dyDescent="0.35">
      <c r="A71" s="10"/>
      <c r="B71" s="11"/>
      <c r="C71" s="12" t="s">
        <v>72</v>
      </c>
      <c r="D71" s="12" t="s">
        <v>21</v>
      </c>
      <c r="E71" s="10">
        <v>1</v>
      </c>
      <c r="F71" s="10">
        <v>2.39</v>
      </c>
      <c r="G71" s="10">
        <v>2</v>
      </c>
      <c r="H71" s="10"/>
      <c r="I71" s="10">
        <f t="shared" si="6"/>
        <v>4.78</v>
      </c>
      <c r="J71" s="10"/>
    </row>
    <row r="72" spans="1:10" ht="16.5" x14ac:dyDescent="0.35">
      <c r="A72" s="10"/>
      <c r="B72" s="11"/>
      <c r="C72" s="12" t="s">
        <v>34</v>
      </c>
      <c r="D72" s="12" t="s">
        <v>21</v>
      </c>
      <c r="E72" s="10">
        <v>1</v>
      </c>
      <c r="F72" s="10">
        <v>4.38</v>
      </c>
      <c r="G72" s="10">
        <v>4</v>
      </c>
      <c r="H72" s="10"/>
      <c r="I72" s="10">
        <f t="shared" si="6"/>
        <v>17.52</v>
      </c>
      <c r="J72" s="10"/>
    </row>
    <row r="73" spans="1:10" ht="16.5" x14ac:dyDescent="0.35">
      <c r="A73" s="10"/>
      <c r="B73" s="11"/>
      <c r="C73" s="12" t="s">
        <v>36</v>
      </c>
      <c r="D73" s="12" t="s">
        <v>21</v>
      </c>
      <c r="E73" s="10">
        <v>1</v>
      </c>
      <c r="F73" s="10">
        <v>5.45</v>
      </c>
      <c r="G73" s="10">
        <v>6.66</v>
      </c>
      <c r="H73" s="10"/>
      <c r="I73" s="10">
        <f t="shared" si="6"/>
        <v>36.297000000000004</v>
      </c>
      <c r="J73" s="10"/>
    </row>
    <row r="74" spans="1:10" ht="16.5" x14ac:dyDescent="0.35">
      <c r="A74" s="10"/>
      <c r="B74" s="11"/>
      <c r="C74" s="12" t="s">
        <v>73</v>
      </c>
      <c r="D74" s="12" t="s">
        <v>21</v>
      </c>
      <c r="E74" s="10">
        <v>1</v>
      </c>
      <c r="F74" s="10">
        <v>3</v>
      </c>
      <c r="G74" s="10">
        <v>2</v>
      </c>
      <c r="H74" s="10"/>
      <c r="I74" s="10">
        <f t="shared" si="6"/>
        <v>6</v>
      </c>
      <c r="J74" s="10"/>
    </row>
    <row r="75" spans="1:10" ht="16.5" x14ac:dyDescent="0.35">
      <c r="A75" s="10"/>
      <c r="B75" s="11"/>
      <c r="C75" s="12" t="s">
        <v>35</v>
      </c>
      <c r="D75" s="12" t="s">
        <v>21</v>
      </c>
      <c r="E75" s="10">
        <v>1</v>
      </c>
      <c r="F75" s="10">
        <v>3.21</v>
      </c>
      <c r="G75" s="10">
        <v>3.45</v>
      </c>
      <c r="H75" s="10"/>
      <c r="I75" s="10">
        <f t="shared" si="6"/>
        <v>11.0745</v>
      </c>
      <c r="J75" s="10"/>
    </row>
    <row r="76" spans="1:10" ht="16.5" x14ac:dyDescent="0.35">
      <c r="A76" s="10"/>
      <c r="B76" s="11"/>
      <c r="C76" s="12" t="s">
        <v>33</v>
      </c>
      <c r="D76" s="12" t="s">
        <v>21</v>
      </c>
      <c r="E76" s="10">
        <v>1</v>
      </c>
      <c r="F76" s="10">
        <v>4.5</v>
      </c>
      <c r="G76" s="10">
        <v>3</v>
      </c>
      <c r="H76" s="10"/>
      <c r="I76" s="10">
        <f t="shared" si="6"/>
        <v>13.5</v>
      </c>
      <c r="J76" s="10"/>
    </row>
    <row r="77" spans="1:10" ht="16.5" x14ac:dyDescent="0.35">
      <c r="A77" s="10"/>
      <c r="B77" s="11"/>
      <c r="C77" s="12" t="s">
        <v>31</v>
      </c>
      <c r="D77" s="12" t="s">
        <v>21</v>
      </c>
      <c r="E77" s="10">
        <v>1</v>
      </c>
      <c r="F77" s="10">
        <v>4.5</v>
      </c>
      <c r="G77" s="10">
        <v>4.1100000000000003</v>
      </c>
      <c r="H77" s="10"/>
      <c r="I77" s="10">
        <f t="shared" ref="I77:I78" si="7">E77*F77*G77</f>
        <v>18.495000000000001</v>
      </c>
      <c r="J77" s="10"/>
    </row>
    <row r="78" spans="1:10" ht="16.5" x14ac:dyDescent="0.35">
      <c r="A78" s="10"/>
      <c r="B78" s="11"/>
      <c r="C78" s="12" t="s">
        <v>33</v>
      </c>
      <c r="D78" s="12" t="s">
        <v>21</v>
      </c>
      <c r="E78" s="10">
        <v>1</v>
      </c>
      <c r="F78" s="10">
        <v>4.5</v>
      </c>
      <c r="G78" s="10">
        <v>3.4</v>
      </c>
      <c r="H78" s="10"/>
      <c r="I78" s="10">
        <f t="shared" si="7"/>
        <v>15.299999999999999</v>
      </c>
      <c r="J78" s="10"/>
    </row>
    <row r="79" spans="1:10" ht="16.5" x14ac:dyDescent="0.35">
      <c r="A79" s="10"/>
      <c r="B79" s="11"/>
      <c r="C79" s="12" t="s">
        <v>31</v>
      </c>
      <c r="D79" s="12" t="s">
        <v>21</v>
      </c>
      <c r="E79" s="10">
        <v>1</v>
      </c>
      <c r="F79" s="10">
        <v>2</v>
      </c>
      <c r="G79" s="10">
        <v>1.7</v>
      </c>
      <c r="H79" s="10"/>
      <c r="I79" s="10">
        <f t="shared" si="6"/>
        <v>3.4</v>
      </c>
      <c r="J79" s="10"/>
    </row>
    <row r="80" spans="1:10" x14ac:dyDescent="0.35">
      <c r="A80" s="56" t="s">
        <v>7</v>
      </c>
      <c r="B80" s="56"/>
      <c r="C80" s="56"/>
      <c r="D80" s="56"/>
      <c r="E80" s="56"/>
      <c r="F80" s="56"/>
      <c r="G80" s="56"/>
      <c r="H80" s="56"/>
      <c r="I80" s="16">
        <f>SUM(I65:I79)</f>
        <v>223.26470000000003</v>
      </c>
      <c r="J80" s="17"/>
    </row>
    <row r="81" spans="1:10" x14ac:dyDescent="0.35">
      <c r="A81" s="4">
        <v>3</v>
      </c>
      <c r="B81" s="5" t="s">
        <v>41</v>
      </c>
      <c r="C81" s="6"/>
      <c r="D81" s="6"/>
      <c r="E81" s="7"/>
      <c r="F81" s="6"/>
      <c r="G81" s="6"/>
      <c r="H81" s="6"/>
      <c r="I81" s="8"/>
      <c r="J81" s="9"/>
    </row>
    <row r="82" spans="1:10" x14ac:dyDescent="0.35">
      <c r="A82" s="10"/>
      <c r="B82" s="11"/>
      <c r="C82" s="12" t="s">
        <v>14</v>
      </c>
      <c r="D82" s="12" t="s">
        <v>0</v>
      </c>
      <c r="E82" s="10">
        <v>25</v>
      </c>
      <c r="F82" s="13"/>
      <c r="G82" s="14"/>
      <c r="H82" s="10"/>
      <c r="I82" s="10">
        <f>E82</f>
        <v>25</v>
      </c>
      <c r="J82" s="10"/>
    </row>
    <row r="83" spans="1:10" x14ac:dyDescent="0.35">
      <c r="A83" s="56" t="s">
        <v>7</v>
      </c>
      <c r="B83" s="56"/>
      <c r="C83" s="56"/>
      <c r="D83" s="56"/>
      <c r="E83" s="56"/>
      <c r="F83" s="56"/>
      <c r="G83" s="56"/>
      <c r="H83" s="56"/>
      <c r="I83" s="16">
        <f>SUM(I82)</f>
        <v>25</v>
      </c>
      <c r="J83" s="17"/>
    </row>
    <row r="84" spans="1:10" x14ac:dyDescent="0.35">
      <c r="A84" s="4">
        <v>4</v>
      </c>
      <c r="B84" s="5" t="s">
        <v>42</v>
      </c>
      <c r="C84" s="6"/>
      <c r="D84" s="6"/>
      <c r="E84" s="7"/>
      <c r="F84" s="6"/>
      <c r="G84" s="6"/>
      <c r="H84" s="6"/>
      <c r="I84" s="8"/>
      <c r="J84" s="9"/>
    </row>
    <row r="85" spans="1:10" ht="16.5" x14ac:dyDescent="0.35">
      <c r="A85" s="10"/>
      <c r="B85" s="11" t="s">
        <v>15</v>
      </c>
      <c r="C85" s="12" t="s">
        <v>43</v>
      </c>
      <c r="D85" s="12" t="s">
        <v>21</v>
      </c>
      <c r="E85" s="10">
        <v>8</v>
      </c>
      <c r="F85" s="10">
        <v>1</v>
      </c>
      <c r="G85" s="10">
        <v>2.5</v>
      </c>
      <c r="H85" s="10"/>
      <c r="I85" s="10">
        <f>E85*F85*G85</f>
        <v>20</v>
      </c>
      <c r="J85" s="10"/>
    </row>
    <row r="86" spans="1:10" ht="16.5" x14ac:dyDescent="0.35">
      <c r="A86" s="10"/>
      <c r="B86" s="11"/>
      <c r="C86" s="12" t="s">
        <v>44</v>
      </c>
      <c r="D86" s="12" t="s">
        <v>21</v>
      </c>
      <c r="E86" s="10">
        <v>4</v>
      </c>
      <c r="F86" s="10">
        <v>0.8</v>
      </c>
      <c r="G86" s="10">
        <v>2.5</v>
      </c>
      <c r="H86" s="10"/>
      <c r="I86" s="10">
        <f t="shared" ref="I86:I88" si="8">E86*F86*G86</f>
        <v>8</v>
      </c>
      <c r="J86" s="10"/>
    </row>
    <row r="87" spans="1:10" ht="16.5" x14ac:dyDescent="0.35">
      <c r="A87" s="10"/>
      <c r="B87" s="11"/>
      <c r="C87" s="12" t="s">
        <v>45</v>
      </c>
      <c r="D87" s="12" t="s">
        <v>21</v>
      </c>
      <c r="E87" s="10">
        <v>1</v>
      </c>
      <c r="F87" s="10">
        <v>1.97</v>
      </c>
      <c r="G87" s="10">
        <v>2.5</v>
      </c>
      <c r="H87" s="10"/>
      <c r="I87" s="10">
        <f t="shared" si="8"/>
        <v>4.9249999999999998</v>
      </c>
      <c r="J87" s="10"/>
    </row>
    <row r="88" spans="1:10" ht="16.5" x14ac:dyDescent="0.35">
      <c r="A88" s="10"/>
      <c r="B88" s="11"/>
      <c r="C88" s="12" t="s">
        <v>46</v>
      </c>
      <c r="D88" s="12" t="s">
        <v>21</v>
      </c>
      <c r="E88" s="10">
        <v>2</v>
      </c>
      <c r="F88" s="10">
        <v>3.77</v>
      </c>
      <c r="G88" s="10">
        <v>2.5</v>
      </c>
      <c r="H88" s="10"/>
      <c r="I88" s="10">
        <f t="shared" si="8"/>
        <v>18.850000000000001</v>
      </c>
      <c r="J88" s="10"/>
    </row>
    <row r="89" spans="1:10" x14ac:dyDescent="0.35">
      <c r="A89" s="56" t="s">
        <v>7</v>
      </c>
      <c r="B89" s="56"/>
      <c r="C89" s="56"/>
      <c r="D89" s="56"/>
      <c r="E89" s="56"/>
      <c r="F89" s="56"/>
      <c r="G89" s="56"/>
      <c r="H89" s="56"/>
      <c r="I89" s="16">
        <f>SUM(I85:I88)</f>
        <v>51.774999999999999</v>
      </c>
      <c r="J89" s="17"/>
    </row>
    <row r="90" spans="1:10" x14ac:dyDescent="0.35">
      <c r="A90" s="4">
        <v>5</v>
      </c>
      <c r="B90" s="5" t="s">
        <v>47</v>
      </c>
      <c r="C90" s="6"/>
      <c r="D90" s="6"/>
      <c r="E90" s="7"/>
      <c r="F90" s="6"/>
      <c r="G90" s="6"/>
      <c r="H90" s="6"/>
      <c r="I90" s="8"/>
      <c r="J90" s="9"/>
    </row>
    <row r="91" spans="1:10" ht="16.5" x14ac:dyDescent="0.35">
      <c r="A91" s="10"/>
      <c r="B91" s="11" t="s">
        <v>16</v>
      </c>
      <c r="C91" s="12" t="s">
        <v>29</v>
      </c>
      <c r="D91" s="12" t="s">
        <v>21</v>
      </c>
      <c r="E91" s="10">
        <v>1</v>
      </c>
      <c r="F91" s="10">
        <v>3.77</v>
      </c>
      <c r="G91" s="10">
        <v>4.91</v>
      </c>
      <c r="H91" s="10"/>
      <c r="I91" s="10">
        <f>E91*F91*G91</f>
        <v>18.5107</v>
      </c>
      <c r="J91" s="10"/>
    </row>
    <row r="92" spans="1:10" ht="16.5" x14ac:dyDescent="0.35">
      <c r="A92" s="10"/>
      <c r="B92" s="11"/>
      <c r="C92" s="12" t="s">
        <v>39</v>
      </c>
      <c r="D92" s="12" t="s">
        <v>21</v>
      </c>
      <c r="E92" s="10">
        <v>1</v>
      </c>
      <c r="F92" s="10">
        <v>4.05</v>
      </c>
      <c r="G92" s="10">
        <v>7.08</v>
      </c>
      <c r="H92" s="10"/>
      <c r="I92" s="10">
        <f t="shared" ref="I92:I101" si="9">E92*F92*G92</f>
        <v>28.673999999999999</v>
      </c>
      <c r="J92" s="10"/>
    </row>
    <row r="93" spans="1:10" ht="16.5" x14ac:dyDescent="0.35">
      <c r="A93" s="10"/>
      <c r="B93" s="11"/>
      <c r="C93" s="12" t="s">
        <v>40</v>
      </c>
      <c r="D93" s="12" t="s">
        <v>21</v>
      </c>
      <c r="E93" s="10">
        <v>1</v>
      </c>
      <c r="F93" s="10">
        <v>2.95</v>
      </c>
      <c r="G93" s="10">
        <v>5.16</v>
      </c>
      <c r="H93" s="10"/>
      <c r="I93" s="10">
        <f t="shared" si="9"/>
        <v>15.222000000000001</v>
      </c>
      <c r="J93" s="10"/>
    </row>
    <row r="94" spans="1:10" ht="16.5" x14ac:dyDescent="0.35">
      <c r="A94" s="10"/>
      <c r="B94" s="11"/>
      <c r="C94" s="12" t="s">
        <v>38</v>
      </c>
      <c r="D94" s="12" t="s">
        <v>21</v>
      </c>
      <c r="E94" s="10">
        <v>1</v>
      </c>
      <c r="F94" s="10">
        <v>1.9</v>
      </c>
      <c r="G94" s="10">
        <v>9.5299999999999994</v>
      </c>
      <c r="H94" s="10"/>
      <c r="I94" s="10">
        <f t="shared" si="9"/>
        <v>18.106999999999999</v>
      </c>
      <c r="J94" s="10"/>
    </row>
    <row r="95" spans="1:10" ht="16.5" x14ac:dyDescent="0.35">
      <c r="A95" s="10"/>
      <c r="B95" s="11"/>
      <c r="C95" s="12" t="s">
        <v>37</v>
      </c>
      <c r="D95" s="12" t="s">
        <v>21</v>
      </c>
      <c r="E95" s="10">
        <v>1</v>
      </c>
      <c r="F95" s="10">
        <v>3.37</v>
      </c>
      <c r="G95" s="10">
        <v>3.45</v>
      </c>
      <c r="H95" s="10"/>
      <c r="I95" s="10">
        <f t="shared" si="9"/>
        <v>11.626500000000002</v>
      </c>
      <c r="J95" s="10"/>
    </row>
    <row r="96" spans="1:10" ht="16.5" x14ac:dyDescent="0.35">
      <c r="A96" s="10"/>
      <c r="B96" s="11"/>
      <c r="C96" s="12" t="s">
        <v>34</v>
      </c>
      <c r="D96" s="12" t="s">
        <v>21</v>
      </c>
      <c r="E96" s="10">
        <v>1</v>
      </c>
      <c r="F96" s="10">
        <v>4.38</v>
      </c>
      <c r="G96" s="10">
        <v>3.96</v>
      </c>
      <c r="H96" s="10"/>
      <c r="I96" s="10">
        <f t="shared" si="9"/>
        <v>17.344799999999999</v>
      </c>
      <c r="J96" s="10"/>
    </row>
    <row r="97" spans="1:10" ht="16.5" x14ac:dyDescent="0.35">
      <c r="A97" s="10"/>
      <c r="B97" s="11"/>
      <c r="C97" s="12" t="s">
        <v>36</v>
      </c>
      <c r="D97" s="12" t="s">
        <v>21</v>
      </c>
      <c r="E97" s="10">
        <v>1</v>
      </c>
      <c r="F97" s="10">
        <v>6.66</v>
      </c>
      <c r="G97" s="10">
        <v>5.45</v>
      </c>
      <c r="H97" s="10"/>
      <c r="I97" s="10">
        <f t="shared" si="9"/>
        <v>36.297000000000004</v>
      </c>
      <c r="J97" s="10"/>
    </row>
    <row r="98" spans="1:10" ht="16.5" x14ac:dyDescent="0.35">
      <c r="A98" s="10"/>
      <c r="B98" s="11"/>
      <c r="C98" s="12" t="s">
        <v>35</v>
      </c>
      <c r="D98" s="12" t="s">
        <v>21</v>
      </c>
      <c r="E98" s="10">
        <v>1</v>
      </c>
      <c r="F98" s="10">
        <v>3.21</v>
      </c>
      <c r="G98" s="10">
        <v>3.45</v>
      </c>
      <c r="H98" s="10"/>
      <c r="I98" s="10">
        <f t="shared" si="9"/>
        <v>11.0745</v>
      </c>
      <c r="J98" s="10"/>
    </row>
    <row r="99" spans="1:10" ht="16.5" x14ac:dyDescent="0.35">
      <c r="A99" s="10"/>
      <c r="B99" s="11"/>
      <c r="C99" s="12" t="s">
        <v>33</v>
      </c>
      <c r="D99" s="12" t="s">
        <v>21</v>
      </c>
      <c r="E99" s="10">
        <v>1</v>
      </c>
      <c r="F99" s="10">
        <v>4.4000000000000004</v>
      </c>
      <c r="G99" s="10">
        <v>3</v>
      </c>
      <c r="H99" s="10"/>
      <c r="I99" s="10">
        <f t="shared" si="9"/>
        <v>13.200000000000001</v>
      </c>
      <c r="J99" s="10"/>
    </row>
    <row r="100" spans="1:10" ht="16.5" x14ac:dyDescent="0.35">
      <c r="A100" s="10"/>
      <c r="B100" s="11"/>
      <c r="C100" s="12" t="s">
        <v>31</v>
      </c>
      <c r="D100" s="12" t="s">
        <v>21</v>
      </c>
      <c r="E100" s="10">
        <v>1</v>
      </c>
      <c r="F100" s="10">
        <v>4.4000000000000004</v>
      </c>
      <c r="G100" s="10">
        <v>4.1100000000000003</v>
      </c>
      <c r="H100" s="10"/>
      <c r="I100" s="10">
        <f t="shared" si="9"/>
        <v>18.084000000000003</v>
      </c>
      <c r="J100" s="10"/>
    </row>
    <row r="101" spans="1:10" ht="16.5" x14ac:dyDescent="0.35">
      <c r="A101" s="10"/>
      <c r="B101" s="11"/>
      <c r="C101" s="12" t="s">
        <v>30</v>
      </c>
      <c r="D101" s="12" t="s">
        <v>21</v>
      </c>
      <c r="E101" s="10">
        <v>1</v>
      </c>
      <c r="F101" s="10">
        <v>4.4000000000000004</v>
      </c>
      <c r="G101" s="10">
        <v>3.4</v>
      </c>
      <c r="H101" s="10"/>
      <c r="I101" s="10">
        <f t="shared" si="9"/>
        <v>14.96</v>
      </c>
      <c r="J101" s="10"/>
    </row>
    <row r="102" spans="1:10" x14ac:dyDescent="0.35">
      <c r="A102" s="56" t="s">
        <v>7</v>
      </c>
      <c r="B102" s="56"/>
      <c r="C102" s="56"/>
      <c r="D102" s="56"/>
      <c r="E102" s="56"/>
      <c r="F102" s="56"/>
      <c r="G102" s="56"/>
      <c r="H102" s="56"/>
      <c r="I102" s="16">
        <f>SUM(I91:I101)</f>
        <v>203.10050000000001</v>
      </c>
      <c r="J102" s="17"/>
    </row>
    <row r="103" spans="1:10" x14ac:dyDescent="0.35">
      <c r="A103" s="4">
        <v>6</v>
      </c>
      <c r="B103" s="5" t="s">
        <v>17</v>
      </c>
      <c r="C103" s="6"/>
      <c r="D103" s="6"/>
      <c r="E103" s="7"/>
      <c r="F103" s="6"/>
      <c r="G103" s="6"/>
      <c r="H103" s="6"/>
      <c r="I103" s="8"/>
      <c r="J103" s="9"/>
    </row>
    <row r="104" spans="1:10" ht="16.5" x14ac:dyDescent="0.35">
      <c r="A104" s="10"/>
      <c r="B104" s="11" t="s">
        <v>48</v>
      </c>
      <c r="C104" s="12" t="s">
        <v>48</v>
      </c>
      <c r="D104" s="12" t="s">
        <v>21</v>
      </c>
      <c r="E104" s="10">
        <v>1</v>
      </c>
      <c r="F104" s="13">
        <f>337.6725*0.4</f>
        <v>135.06900000000002</v>
      </c>
      <c r="G104" s="14"/>
      <c r="H104" s="10"/>
      <c r="I104" s="10">
        <f>E104*F104</f>
        <v>135.06900000000002</v>
      </c>
      <c r="J104" s="10"/>
    </row>
    <row r="105" spans="1:10" x14ac:dyDescent="0.35">
      <c r="A105" s="56" t="s">
        <v>7</v>
      </c>
      <c r="B105" s="56"/>
      <c r="C105" s="56"/>
      <c r="D105" s="56"/>
      <c r="E105" s="56"/>
      <c r="F105" s="56"/>
      <c r="G105" s="56"/>
      <c r="H105" s="56"/>
      <c r="I105" s="16">
        <f>SUM(I104)</f>
        <v>135.06900000000002</v>
      </c>
      <c r="J105" s="17"/>
    </row>
    <row r="106" spans="1:10" x14ac:dyDescent="0.35">
      <c r="A106" s="4">
        <v>7</v>
      </c>
      <c r="B106" s="5" t="s">
        <v>18</v>
      </c>
      <c r="C106" s="6"/>
      <c r="D106" s="6"/>
      <c r="E106" s="7"/>
      <c r="F106" s="6"/>
      <c r="G106" s="6"/>
      <c r="H106" s="6"/>
      <c r="I106" s="8"/>
      <c r="J106" s="9"/>
    </row>
    <row r="107" spans="1:10" ht="16.5" x14ac:dyDescent="0.35">
      <c r="A107" s="10"/>
      <c r="B107" s="11" t="s">
        <v>49</v>
      </c>
      <c r="C107" s="12" t="s">
        <v>50</v>
      </c>
      <c r="D107" s="12" t="s">
        <v>21</v>
      </c>
      <c r="E107" s="10">
        <v>1</v>
      </c>
      <c r="F107" s="13">
        <v>3</v>
      </c>
      <c r="G107" s="14">
        <v>1.5</v>
      </c>
      <c r="H107" s="10"/>
      <c r="I107" s="10">
        <f>E107*F107*G107</f>
        <v>4.5</v>
      </c>
      <c r="J107" s="10"/>
    </row>
    <row r="108" spans="1:10" ht="16.5" x14ac:dyDescent="0.35">
      <c r="A108" s="10"/>
      <c r="B108" s="11"/>
      <c r="C108" s="12" t="s">
        <v>51</v>
      </c>
      <c r="D108" s="12" t="s">
        <v>21</v>
      </c>
      <c r="E108" s="10">
        <v>1</v>
      </c>
      <c r="F108" s="13">
        <v>1.65</v>
      </c>
      <c r="G108" s="14">
        <v>1.9</v>
      </c>
      <c r="H108" s="10"/>
      <c r="I108" s="10">
        <f t="shared" ref="I108:I110" si="10">E108*F108*G108</f>
        <v>3.1349999999999998</v>
      </c>
      <c r="J108" s="10"/>
    </row>
    <row r="109" spans="1:10" ht="16.5" x14ac:dyDescent="0.35">
      <c r="A109" s="10"/>
      <c r="B109" s="11"/>
      <c r="C109" s="12" t="s">
        <v>52</v>
      </c>
      <c r="D109" s="12" t="s">
        <v>21</v>
      </c>
      <c r="E109" s="10">
        <v>1</v>
      </c>
      <c r="F109" s="13">
        <v>2.4</v>
      </c>
      <c r="G109" s="14">
        <v>2</v>
      </c>
      <c r="H109" s="10"/>
      <c r="I109" s="10">
        <f t="shared" si="10"/>
        <v>4.8</v>
      </c>
      <c r="J109" s="10"/>
    </row>
    <row r="110" spans="1:10" ht="16.5" x14ac:dyDescent="0.35">
      <c r="A110" s="10"/>
      <c r="B110" s="11"/>
      <c r="C110" s="12" t="s">
        <v>53</v>
      </c>
      <c r="D110" s="12" t="s">
        <v>21</v>
      </c>
      <c r="E110" s="10">
        <v>1</v>
      </c>
      <c r="F110" s="13">
        <v>3.3</v>
      </c>
      <c r="G110" s="14">
        <v>2.1</v>
      </c>
      <c r="H110" s="10"/>
      <c r="I110" s="10">
        <f t="shared" si="10"/>
        <v>6.93</v>
      </c>
      <c r="J110" s="10"/>
    </row>
    <row r="111" spans="1:10" x14ac:dyDescent="0.35">
      <c r="A111" s="56" t="s">
        <v>7</v>
      </c>
      <c r="B111" s="56"/>
      <c r="C111" s="56"/>
      <c r="D111" s="56"/>
      <c r="E111" s="56"/>
      <c r="F111" s="56"/>
      <c r="G111" s="56"/>
      <c r="H111" s="56"/>
      <c r="I111" s="16">
        <f>SUM(I107:I110)</f>
        <v>19.364999999999998</v>
      </c>
      <c r="J111" s="17"/>
    </row>
    <row r="112" spans="1:10" x14ac:dyDescent="0.35">
      <c r="A112" s="4">
        <v>8</v>
      </c>
      <c r="B112" s="5" t="s">
        <v>19</v>
      </c>
      <c r="C112" s="6"/>
      <c r="D112" s="6"/>
      <c r="E112" s="7"/>
      <c r="F112" s="6"/>
      <c r="G112" s="6"/>
      <c r="H112" s="6"/>
      <c r="I112" s="8"/>
      <c r="J112" s="9"/>
    </row>
    <row r="113" spans="1:10" ht="16.5" x14ac:dyDescent="0.35">
      <c r="A113" s="10"/>
      <c r="B113" s="11" t="s">
        <v>54</v>
      </c>
      <c r="C113" s="12" t="s">
        <v>50</v>
      </c>
      <c r="D113" s="12" t="s">
        <v>21</v>
      </c>
      <c r="E113" s="10">
        <v>1</v>
      </c>
      <c r="F113" s="13">
        <f>3*2+1.5*2</f>
        <v>9</v>
      </c>
      <c r="G113" s="14">
        <v>2.5</v>
      </c>
      <c r="H113" s="10"/>
      <c r="I113" s="10">
        <f>E113*F113*G113</f>
        <v>22.5</v>
      </c>
      <c r="J113" s="10"/>
    </row>
    <row r="114" spans="1:10" ht="16.5" x14ac:dyDescent="0.35">
      <c r="A114" s="10"/>
      <c r="B114" s="11"/>
      <c r="C114" s="12" t="s">
        <v>51</v>
      </c>
      <c r="D114" s="12" t="s">
        <v>21</v>
      </c>
      <c r="E114" s="10">
        <v>1</v>
      </c>
      <c r="F114" s="13">
        <f>1.63*2+1.89*2</f>
        <v>7.0399999999999991</v>
      </c>
      <c r="G114" s="14">
        <v>2.5</v>
      </c>
      <c r="H114" s="10"/>
      <c r="I114" s="10">
        <f t="shared" ref="I114:I117" si="11">E114*F114*G114</f>
        <v>17.599999999999998</v>
      </c>
      <c r="J114" s="10"/>
    </row>
    <row r="115" spans="1:10" ht="16.5" x14ac:dyDescent="0.35">
      <c r="A115" s="10"/>
      <c r="B115" s="11"/>
      <c r="C115" s="12" t="s">
        <v>52</v>
      </c>
      <c r="D115" s="12" t="s">
        <v>21</v>
      </c>
      <c r="E115" s="10">
        <v>1</v>
      </c>
      <c r="F115" s="13">
        <f>2.39*2+2*2</f>
        <v>8.7800000000000011</v>
      </c>
      <c r="G115" s="14">
        <v>2.5</v>
      </c>
      <c r="H115" s="10"/>
      <c r="I115" s="10">
        <f t="shared" si="11"/>
        <v>21.950000000000003</v>
      </c>
      <c r="J115" s="10"/>
    </row>
    <row r="116" spans="1:10" ht="16.5" x14ac:dyDescent="0.35">
      <c r="A116" s="10"/>
      <c r="B116" s="11"/>
      <c r="C116" s="12" t="s">
        <v>53</v>
      </c>
      <c r="D116" s="12" t="s">
        <v>21</v>
      </c>
      <c r="E116" s="10">
        <v>1</v>
      </c>
      <c r="F116" s="13">
        <f>3.3*2+2.09*2</f>
        <v>10.78</v>
      </c>
      <c r="G116" s="14">
        <v>2.5</v>
      </c>
      <c r="H116" s="10"/>
      <c r="I116" s="10">
        <f t="shared" si="11"/>
        <v>26.95</v>
      </c>
      <c r="J116" s="10"/>
    </row>
    <row r="117" spans="1:10" ht="16.5" x14ac:dyDescent="0.35">
      <c r="A117" s="10"/>
      <c r="B117" s="11"/>
      <c r="C117" s="12" t="s">
        <v>55</v>
      </c>
      <c r="D117" s="12" t="s">
        <v>21</v>
      </c>
      <c r="E117" s="10">
        <v>1</v>
      </c>
      <c r="F117" s="13">
        <f>5.16*2+3*2</f>
        <v>16.32</v>
      </c>
      <c r="G117" s="14">
        <v>2.5</v>
      </c>
      <c r="H117" s="10"/>
      <c r="I117" s="10">
        <f t="shared" si="11"/>
        <v>40.799999999999997</v>
      </c>
      <c r="J117" s="10"/>
    </row>
    <row r="118" spans="1:10" x14ac:dyDescent="0.35">
      <c r="A118" s="56" t="s">
        <v>7</v>
      </c>
      <c r="B118" s="56"/>
      <c r="C118" s="56"/>
      <c r="D118" s="56"/>
      <c r="E118" s="56"/>
      <c r="F118" s="56"/>
      <c r="G118" s="56"/>
      <c r="H118" s="56"/>
      <c r="I118" s="16">
        <f>SUM(I113:I116)</f>
        <v>89</v>
      </c>
      <c r="J118" s="17"/>
    </row>
    <row r="119" spans="1:10" x14ac:dyDescent="0.35">
      <c r="A119" s="4">
        <v>9</v>
      </c>
      <c r="B119" s="5" t="s">
        <v>56</v>
      </c>
      <c r="C119" s="6"/>
      <c r="D119" s="6"/>
      <c r="E119" s="7"/>
      <c r="F119" s="6"/>
      <c r="G119" s="6"/>
      <c r="H119" s="6"/>
      <c r="I119" s="8"/>
      <c r="J119" s="9"/>
    </row>
    <row r="120" spans="1:10" ht="16.5" x14ac:dyDescent="0.35">
      <c r="A120" s="10"/>
      <c r="B120" s="11" t="s">
        <v>57</v>
      </c>
      <c r="C120" s="12" t="s">
        <v>58</v>
      </c>
      <c r="D120" s="12" t="s">
        <v>21</v>
      </c>
      <c r="E120" s="10">
        <v>1</v>
      </c>
      <c r="F120" s="13">
        <f>2.6+0.65</f>
        <v>3.25</v>
      </c>
      <c r="G120" s="14"/>
      <c r="H120" s="10">
        <v>0.6</v>
      </c>
      <c r="I120" s="10">
        <f>E120*F120*H120</f>
        <v>1.95</v>
      </c>
      <c r="J120" s="10"/>
    </row>
    <row r="121" spans="1:10" x14ac:dyDescent="0.35">
      <c r="A121" s="56" t="s">
        <v>7</v>
      </c>
      <c r="B121" s="56"/>
      <c r="C121" s="56"/>
      <c r="D121" s="56"/>
      <c r="E121" s="56"/>
      <c r="F121" s="56"/>
      <c r="G121" s="56"/>
      <c r="H121" s="56"/>
      <c r="I121" s="16">
        <f>SUM(I120)</f>
        <v>1.95</v>
      </c>
      <c r="J121" s="17"/>
    </row>
    <row r="122" spans="1:10" x14ac:dyDescent="0.35">
      <c r="A122" s="4">
        <v>10</v>
      </c>
      <c r="B122" s="5" t="s">
        <v>59</v>
      </c>
      <c r="C122" s="6"/>
      <c r="D122" s="6"/>
      <c r="E122" s="7"/>
      <c r="F122" s="6"/>
      <c r="G122" s="6"/>
      <c r="H122" s="6"/>
      <c r="I122" s="8"/>
      <c r="J122" s="9"/>
    </row>
    <row r="123" spans="1:10" ht="16.5" x14ac:dyDescent="0.35">
      <c r="A123" s="10"/>
      <c r="B123" s="11" t="s">
        <v>57</v>
      </c>
      <c r="C123" s="12" t="s">
        <v>60</v>
      </c>
      <c r="D123" s="12" t="s">
        <v>21</v>
      </c>
      <c r="E123" s="10">
        <v>1</v>
      </c>
      <c r="F123" s="13">
        <f>3.4+2.35</f>
        <v>5.75</v>
      </c>
      <c r="G123" s="14"/>
      <c r="H123" s="10">
        <v>0.9</v>
      </c>
      <c r="I123" s="10">
        <f>E123*F123*H123</f>
        <v>5.1749999999999998</v>
      </c>
      <c r="J123" s="10"/>
    </row>
    <row r="124" spans="1:10" x14ac:dyDescent="0.35">
      <c r="A124" s="56" t="s">
        <v>7</v>
      </c>
      <c r="B124" s="56"/>
      <c r="C124" s="56"/>
      <c r="D124" s="56"/>
      <c r="E124" s="56"/>
      <c r="F124" s="56"/>
      <c r="G124" s="56"/>
      <c r="H124" s="56"/>
      <c r="I124" s="16">
        <f>SUM(I123)</f>
        <v>5.1749999999999998</v>
      </c>
      <c r="J124" s="17"/>
    </row>
    <row r="125" spans="1:10" x14ac:dyDescent="0.35">
      <c r="A125" s="4">
        <v>12</v>
      </c>
      <c r="B125" s="5" t="s">
        <v>68</v>
      </c>
      <c r="C125" s="6"/>
      <c r="D125" s="6"/>
      <c r="E125" s="7"/>
      <c r="F125" s="6"/>
      <c r="G125" s="6"/>
      <c r="H125" s="6"/>
      <c r="I125" s="8"/>
      <c r="J125" s="9"/>
    </row>
    <row r="126" spans="1:10" ht="16.5" x14ac:dyDescent="0.35">
      <c r="A126" s="10"/>
      <c r="B126" s="11" t="s">
        <v>69</v>
      </c>
      <c r="C126" s="12" t="s">
        <v>70</v>
      </c>
      <c r="D126" s="12" t="s">
        <v>21</v>
      </c>
      <c r="E126" s="10">
        <v>1</v>
      </c>
      <c r="F126" s="13">
        <v>101</v>
      </c>
      <c r="G126" s="14"/>
      <c r="H126" s="10">
        <v>0.5</v>
      </c>
      <c r="I126" s="10">
        <f>E126*F126*H126</f>
        <v>50.5</v>
      </c>
      <c r="J126" s="10"/>
    </row>
    <row r="127" spans="1:10" x14ac:dyDescent="0.35">
      <c r="A127" s="56" t="s">
        <v>7</v>
      </c>
      <c r="B127" s="56"/>
      <c r="C127" s="56"/>
      <c r="D127" s="56"/>
      <c r="E127" s="56"/>
      <c r="F127" s="56"/>
      <c r="G127" s="56"/>
      <c r="H127" s="56"/>
      <c r="I127" s="16">
        <f>SUM(I126)</f>
        <v>50.5</v>
      </c>
      <c r="J127" s="17"/>
    </row>
    <row r="128" spans="1:10" x14ac:dyDescent="0.35">
      <c r="A128" s="4">
        <v>12</v>
      </c>
      <c r="B128" s="5" t="s">
        <v>71</v>
      </c>
      <c r="C128" s="6"/>
      <c r="D128" s="6"/>
      <c r="E128" s="7"/>
      <c r="F128" s="6"/>
      <c r="G128" s="6"/>
      <c r="H128" s="6"/>
      <c r="I128" s="8"/>
      <c r="J128" s="9"/>
    </row>
    <row r="129" spans="1:10" ht="14" customHeight="1" x14ac:dyDescent="0.35">
      <c r="A129" s="10"/>
      <c r="B129" s="11" t="s">
        <v>43</v>
      </c>
      <c r="C129" s="12"/>
      <c r="D129" s="12" t="s">
        <v>21</v>
      </c>
      <c r="E129" s="10">
        <v>1</v>
      </c>
      <c r="F129" s="13">
        <v>3.8</v>
      </c>
      <c r="G129" s="14"/>
      <c r="H129" s="10">
        <v>2.5</v>
      </c>
      <c r="I129" s="10">
        <f>E129*F129*H129</f>
        <v>9.5</v>
      </c>
      <c r="J129" s="10"/>
    </row>
    <row r="130" spans="1:10" ht="14" customHeight="1" x14ac:dyDescent="0.35">
      <c r="A130" s="10"/>
      <c r="B130" s="11" t="s">
        <v>44</v>
      </c>
      <c r="C130" s="12"/>
      <c r="D130" s="12"/>
      <c r="E130" s="10">
        <v>2</v>
      </c>
      <c r="F130" s="13">
        <v>2</v>
      </c>
      <c r="G130" s="14"/>
      <c r="H130" s="10">
        <v>2.5</v>
      </c>
      <c r="I130" s="10">
        <f>E130*F130*H130</f>
        <v>10</v>
      </c>
      <c r="J130" s="10"/>
    </row>
    <row r="131" spans="1:10" x14ac:dyDescent="0.35">
      <c r="A131" s="56" t="s">
        <v>7</v>
      </c>
      <c r="B131" s="56"/>
      <c r="C131" s="56"/>
      <c r="D131" s="56"/>
      <c r="E131" s="56"/>
      <c r="F131" s="56"/>
      <c r="G131" s="56"/>
      <c r="H131" s="56"/>
      <c r="I131" s="16">
        <f>SUM(I129:I130)</f>
        <v>19.5</v>
      </c>
      <c r="J131" s="17"/>
    </row>
    <row r="132" spans="1:10" x14ac:dyDescent="0.35">
      <c r="A132" s="4">
        <v>12</v>
      </c>
      <c r="B132" s="5" t="s">
        <v>81</v>
      </c>
      <c r="C132" s="6"/>
      <c r="D132" s="6"/>
      <c r="E132" s="7"/>
      <c r="F132" s="6"/>
      <c r="G132" s="6"/>
      <c r="H132" s="6"/>
      <c r="I132" s="8"/>
      <c r="J132" s="9"/>
    </row>
    <row r="133" spans="1:10" x14ac:dyDescent="0.35">
      <c r="A133" s="10"/>
      <c r="B133" s="11" t="s">
        <v>69</v>
      </c>
      <c r="C133" s="12"/>
      <c r="D133" s="12" t="s">
        <v>80</v>
      </c>
      <c r="E133" s="10">
        <v>1</v>
      </c>
      <c r="F133" s="13">
        <f>160</f>
        <v>160</v>
      </c>
      <c r="G133" s="14"/>
      <c r="H133" s="10"/>
      <c r="I133" s="10">
        <f>E133*F133</f>
        <v>160</v>
      </c>
      <c r="J133" s="10"/>
    </row>
    <row r="134" spans="1:10" x14ac:dyDescent="0.35">
      <c r="A134" s="56" t="s">
        <v>7</v>
      </c>
      <c r="B134" s="56"/>
      <c r="C134" s="56"/>
      <c r="D134" s="56"/>
      <c r="E134" s="56"/>
      <c r="F134" s="56"/>
      <c r="G134" s="56"/>
      <c r="H134" s="56"/>
      <c r="I134" s="16">
        <f>SUM(I133)</f>
        <v>160</v>
      </c>
      <c r="J134" s="17"/>
    </row>
  </sheetData>
  <mergeCells count="18">
    <mergeCell ref="A134:H134"/>
    <mergeCell ref="A124:H124"/>
    <mergeCell ref="A102:H102"/>
    <mergeCell ref="A131:H131"/>
    <mergeCell ref="A52:H52"/>
    <mergeCell ref="A64:H64"/>
    <mergeCell ref="A80:H80"/>
    <mergeCell ref="A127:H127"/>
    <mergeCell ref="A105:H105"/>
    <mergeCell ref="A111:H111"/>
    <mergeCell ref="A118:H118"/>
    <mergeCell ref="A121:H121"/>
    <mergeCell ref="A4:H4"/>
    <mergeCell ref="A14:H14"/>
    <mergeCell ref="A38:H38"/>
    <mergeCell ref="A83:H83"/>
    <mergeCell ref="A89:H89"/>
    <mergeCell ref="A25:H25"/>
  </mergeCells>
  <phoneticPr fontId="5"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16"/>
  <sheetViews>
    <sheetView tabSelected="1" topLeftCell="A2" zoomScaleNormal="100" workbookViewId="0">
      <selection activeCell="A2" sqref="A2:C2"/>
    </sheetView>
  </sheetViews>
  <sheetFormatPr defaultRowHeight="14.5" x14ac:dyDescent="0.35"/>
  <cols>
    <col min="1" max="1" width="6.36328125" customWidth="1"/>
    <col min="2" max="2" width="99.54296875" customWidth="1"/>
    <col min="3" max="3" width="34.54296875" customWidth="1"/>
  </cols>
  <sheetData>
    <row r="1" spans="1:3" s="18" customFormat="1" ht="29.25" customHeight="1" x14ac:dyDescent="0.35">
      <c r="A1" s="60" t="s">
        <v>149</v>
      </c>
      <c r="B1" s="61"/>
      <c r="C1" s="62"/>
    </row>
    <row r="2" spans="1:3" s="18" customFormat="1" ht="193.5" customHeight="1" x14ac:dyDescent="0.35">
      <c r="A2" s="57" t="s">
        <v>87</v>
      </c>
      <c r="B2" s="58"/>
      <c r="C2" s="59"/>
    </row>
    <row r="3" spans="1:3" ht="27.75" customHeight="1" x14ac:dyDescent="0.35">
      <c r="A3" s="35" t="s">
        <v>86</v>
      </c>
      <c r="B3" s="36" t="s">
        <v>82</v>
      </c>
      <c r="C3" s="37" t="s">
        <v>83</v>
      </c>
    </row>
    <row r="4" spans="1:3" ht="25.5" customHeight="1" x14ac:dyDescent="0.35">
      <c r="A4" s="53">
        <v>1</v>
      </c>
      <c r="B4" s="54" t="s">
        <v>156</v>
      </c>
      <c r="C4" s="55">
        <f>'Priority 1 (Water Well)'!F34</f>
        <v>0</v>
      </c>
    </row>
    <row r="5" spans="1:3" ht="24" customHeight="1" x14ac:dyDescent="0.35">
      <c r="A5" s="53">
        <v>2</v>
      </c>
      <c r="B5" s="54" t="s">
        <v>157</v>
      </c>
      <c r="C5" s="55">
        <f>'Priority 2 (Build Repairing)'!F26</f>
        <v>0</v>
      </c>
    </row>
    <row r="6" spans="1:3" ht="18" thickBot="1" x14ac:dyDescent="0.4">
      <c r="A6" s="32"/>
      <c r="B6" s="33" t="s">
        <v>85</v>
      </c>
      <c r="C6" s="52">
        <f>SUM(C4:C5)</f>
        <v>0</v>
      </c>
    </row>
    <row r="7" spans="1:3" x14ac:dyDescent="0.35">
      <c r="B7" s="39"/>
    </row>
    <row r="9" spans="1:3" x14ac:dyDescent="0.35">
      <c r="C9" s="34"/>
    </row>
    <row r="16" spans="1:3" x14ac:dyDescent="0.35">
      <c r="B16" t="s">
        <v>84</v>
      </c>
    </row>
  </sheetData>
  <mergeCells count="2">
    <mergeCell ref="A2:C2"/>
    <mergeCell ref="A1:C1"/>
  </mergeCells>
  <pageMargins left="0.7" right="0.7" top="0.75" bottom="0.75" header="0.3" footer="0.3"/>
  <pageSetup scale="87"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4"/>
  <sheetViews>
    <sheetView topLeftCell="A32" zoomScale="90" zoomScaleNormal="90" workbookViewId="0">
      <selection activeCell="E7" sqref="E7:E33"/>
    </sheetView>
  </sheetViews>
  <sheetFormatPr defaultRowHeight="14.5" x14ac:dyDescent="0.35"/>
  <cols>
    <col min="1" max="1" width="4.453125" customWidth="1"/>
    <col min="2" max="2" width="93.90625" customWidth="1"/>
    <col min="4" max="4" width="10" customWidth="1"/>
    <col min="6" max="6" width="14.54296875" customWidth="1"/>
  </cols>
  <sheetData>
    <row r="1" spans="1:7" ht="21" x14ac:dyDescent="0.35">
      <c r="A1" s="64" t="s">
        <v>142</v>
      </c>
      <c r="B1" s="64"/>
      <c r="C1" s="64"/>
      <c r="D1" s="64"/>
      <c r="E1" s="64"/>
      <c r="F1" s="64"/>
      <c r="G1" s="64"/>
    </row>
    <row r="2" spans="1:7" ht="115.5" customHeight="1" x14ac:dyDescent="0.35">
      <c r="A2" s="65" t="s">
        <v>61</v>
      </c>
      <c r="B2" s="65"/>
      <c r="C2" s="65"/>
      <c r="D2" s="65"/>
      <c r="E2" s="65"/>
      <c r="F2" s="65"/>
      <c r="G2" s="65"/>
    </row>
    <row r="3" spans="1:7" ht="21" x14ac:dyDescent="0.35">
      <c r="A3" s="66" t="s">
        <v>141</v>
      </c>
      <c r="B3" s="66"/>
      <c r="C3" s="66"/>
      <c r="D3" s="66"/>
      <c r="E3" s="66"/>
      <c r="F3" s="66"/>
      <c r="G3" s="66"/>
    </row>
    <row r="4" spans="1:7" x14ac:dyDescent="0.35">
      <c r="A4" s="67" t="s">
        <v>105</v>
      </c>
      <c r="B4" s="68" t="s">
        <v>2</v>
      </c>
      <c r="C4" s="69" t="s">
        <v>3</v>
      </c>
      <c r="D4" s="69" t="s">
        <v>62</v>
      </c>
      <c r="E4" s="69" t="s">
        <v>63</v>
      </c>
      <c r="F4" s="69" t="s">
        <v>64</v>
      </c>
      <c r="G4" s="69" t="s">
        <v>65</v>
      </c>
    </row>
    <row r="5" spans="1:7" ht="8.4" customHeight="1" x14ac:dyDescent="0.35">
      <c r="A5" s="67"/>
      <c r="B5" s="68"/>
      <c r="C5" s="69"/>
      <c r="D5" s="69"/>
      <c r="E5" s="69"/>
      <c r="F5" s="69"/>
      <c r="G5" s="69"/>
    </row>
    <row r="6" spans="1:7" ht="26" customHeight="1" x14ac:dyDescent="0.35">
      <c r="A6" s="67"/>
      <c r="B6" s="31" t="s">
        <v>106</v>
      </c>
      <c r="C6" s="69"/>
      <c r="D6" s="69"/>
      <c r="E6" s="69"/>
      <c r="F6" s="69"/>
      <c r="G6" s="69"/>
    </row>
    <row r="7" spans="1:7" ht="79.5" customHeight="1" x14ac:dyDescent="0.35">
      <c r="A7" s="49" t="s">
        <v>133</v>
      </c>
      <c r="B7" s="40" t="s">
        <v>194</v>
      </c>
      <c r="C7" s="19" t="s">
        <v>195</v>
      </c>
      <c r="D7" s="20">
        <v>4</v>
      </c>
      <c r="E7" s="21"/>
      <c r="F7" s="21">
        <f>E7*D7</f>
        <v>0</v>
      </c>
      <c r="G7" s="50"/>
    </row>
    <row r="8" spans="1:7" ht="74.25" customHeight="1" x14ac:dyDescent="0.35">
      <c r="A8" s="45" t="s">
        <v>134</v>
      </c>
      <c r="B8" s="40" t="s">
        <v>107</v>
      </c>
      <c r="C8" s="19" t="s">
        <v>108</v>
      </c>
      <c r="D8" s="20">
        <v>100</v>
      </c>
      <c r="E8" s="21"/>
      <c r="F8" s="21">
        <f>E8*D8</f>
        <v>0</v>
      </c>
      <c r="G8" s="47" t="s">
        <v>123</v>
      </c>
    </row>
    <row r="9" spans="1:7" ht="75.75" customHeight="1" x14ac:dyDescent="0.35">
      <c r="A9" s="49" t="s">
        <v>135</v>
      </c>
      <c r="B9" s="40" t="s">
        <v>109</v>
      </c>
      <c r="C9" s="19" t="s">
        <v>110</v>
      </c>
      <c r="D9" s="20">
        <v>0.4</v>
      </c>
      <c r="E9" s="21"/>
      <c r="F9" s="21">
        <f t="shared" ref="F9:F21" si="0">E9*D9</f>
        <v>0</v>
      </c>
      <c r="G9" s="47"/>
    </row>
    <row r="10" spans="1:7" ht="75.75" customHeight="1" x14ac:dyDescent="0.35">
      <c r="A10" s="45" t="s">
        <v>136</v>
      </c>
      <c r="B10" s="40" t="s">
        <v>197</v>
      </c>
      <c r="C10" s="19" t="s">
        <v>108</v>
      </c>
      <c r="D10" s="20">
        <v>60</v>
      </c>
      <c r="E10" s="21"/>
      <c r="F10" s="21">
        <f t="shared" ref="F10" si="1">E10*D10</f>
        <v>0</v>
      </c>
      <c r="G10" s="47"/>
    </row>
    <row r="11" spans="1:7" ht="91.5" customHeight="1" x14ac:dyDescent="0.35">
      <c r="A11" s="49" t="s">
        <v>137</v>
      </c>
      <c r="B11" s="40" t="s">
        <v>168</v>
      </c>
      <c r="C11" s="19" t="s">
        <v>108</v>
      </c>
      <c r="D11" s="20">
        <v>40</v>
      </c>
      <c r="E11" s="21"/>
      <c r="F11" s="21">
        <f t="shared" si="0"/>
        <v>0</v>
      </c>
      <c r="G11" s="47"/>
    </row>
    <row r="12" spans="1:7" ht="84" customHeight="1" x14ac:dyDescent="0.35">
      <c r="A12" s="45" t="s">
        <v>138</v>
      </c>
      <c r="B12" s="40" t="s">
        <v>169</v>
      </c>
      <c r="C12" s="19" t="s">
        <v>108</v>
      </c>
      <c r="D12" s="20">
        <v>60</v>
      </c>
      <c r="E12" s="21"/>
      <c r="F12" s="21">
        <f t="shared" si="0"/>
        <v>0</v>
      </c>
      <c r="G12" s="47"/>
    </row>
    <row r="13" spans="1:7" ht="87.75" customHeight="1" x14ac:dyDescent="0.35">
      <c r="A13" s="49" t="s">
        <v>139</v>
      </c>
      <c r="B13" s="40" t="s">
        <v>111</v>
      </c>
      <c r="C13" s="19" t="s">
        <v>112</v>
      </c>
      <c r="D13" s="20">
        <v>1</v>
      </c>
      <c r="E13" s="21"/>
      <c r="F13" s="21">
        <f t="shared" si="0"/>
        <v>0</v>
      </c>
      <c r="G13" s="47"/>
    </row>
    <row r="14" spans="1:7" ht="98.25" customHeight="1" x14ac:dyDescent="0.35">
      <c r="A14" s="45" t="s">
        <v>140</v>
      </c>
      <c r="B14" s="41" t="s">
        <v>170</v>
      </c>
      <c r="C14" s="19" t="s">
        <v>108</v>
      </c>
      <c r="D14" s="20">
        <v>100</v>
      </c>
      <c r="E14" s="21"/>
      <c r="F14" s="21">
        <f t="shared" si="0"/>
        <v>0</v>
      </c>
      <c r="G14" s="47"/>
    </row>
    <row r="15" spans="1:7" ht="90" customHeight="1" x14ac:dyDescent="0.35">
      <c r="A15" s="49" t="s">
        <v>143</v>
      </c>
      <c r="B15" s="41" t="s">
        <v>113</v>
      </c>
      <c r="C15" s="19" t="s">
        <v>114</v>
      </c>
      <c r="D15" s="20">
        <v>1</v>
      </c>
      <c r="E15" s="21"/>
      <c r="F15" s="21">
        <f t="shared" si="0"/>
        <v>0</v>
      </c>
      <c r="G15" s="47"/>
    </row>
    <row r="16" spans="1:7" ht="69.75" customHeight="1" x14ac:dyDescent="0.35">
      <c r="A16" s="45" t="s">
        <v>144</v>
      </c>
      <c r="B16" s="42" t="s">
        <v>115</v>
      </c>
      <c r="C16" s="19" t="s">
        <v>114</v>
      </c>
      <c r="D16" s="20">
        <v>1</v>
      </c>
      <c r="E16" s="21"/>
      <c r="F16" s="21">
        <f t="shared" si="0"/>
        <v>0</v>
      </c>
      <c r="G16" s="47"/>
    </row>
    <row r="17" spans="1:7" ht="78" customHeight="1" x14ac:dyDescent="0.35">
      <c r="A17" s="49" t="s">
        <v>145</v>
      </c>
      <c r="B17" s="42" t="s">
        <v>116</v>
      </c>
      <c r="C17" s="19" t="s">
        <v>114</v>
      </c>
      <c r="D17" s="20">
        <v>1</v>
      </c>
      <c r="E17" s="21"/>
      <c r="F17" s="21">
        <f t="shared" si="0"/>
        <v>0</v>
      </c>
      <c r="G17" s="47"/>
    </row>
    <row r="18" spans="1:7" ht="76.5" customHeight="1" x14ac:dyDescent="0.35">
      <c r="A18" s="45" t="s">
        <v>146</v>
      </c>
      <c r="B18" s="43" t="s">
        <v>171</v>
      </c>
      <c r="C18" s="19" t="s">
        <v>114</v>
      </c>
      <c r="D18" s="20">
        <v>1</v>
      </c>
      <c r="E18" s="21"/>
      <c r="F18" s="21">
        <f t="shared" si="0"/>
        <v>0</v>
      </c>
      <c r="G18" s="47"/>
    </row>
    <row r="19" spans="1:7" ht="78.75" customHeight="1" x14ac:dyDescent="0.35">
      <c r="A19" s="49" t="s">
        <v>147</v>
      </c>
      <c r="B19" s="40" t="s">
        <v>117</v>
      </c>
      <c r="C19" s="19" t="s">
        <v>110</v>
      </c>
      <c r="D19" s="20">
        <v>15.3</v>
      </c>
      <c r="E19" s="21"/>
      <c r="F19" s="21">
        <f t="shared" si="0"/>
        <v>0</v>
      </c>
      <c r="G19" s="47"/>
    </row>
    <row r="20" spans="1:7" ht="84.75" customHeight="1" x14ac:dyDescent="0.35">
      <c r="A20" s="45" t="s">
        <v>148</v>
      </c>
      <c r="B20" s="40" t="s">
        <v>119</v>
      </c>
      <c r="C20" s="19" t="s">
        <v>198</v>
      </c>
      <c r="D20" s="20">
        <v>10.199999999999999</v>
      </c>
      <c r="E20" s="21"/>
      <c r="F20" s="21">
        <f t="shared" si="0"/>
        <v>0</v>
      </c>
      <c r="G20" s="47"/>
    </row>
    <row r="21" spans="1:7" ht="78" customHeight="1" x14ac:dyDescent="0.35">
      <c r="A21" s="49" t="s">
        <v>172</v>
      </c>
      <c r="B21" s="40" t="s">
        <v>120</v>
      </c>
      <c r="C21" s="19" t="s">
        <v>110</v>
      </c>
      <c r="D21" s="20">
        <v>0.15</v>
      </c>
      <c r="E21" s="21"/>
      <c r="F21" s="21">
        <f t="shared" si="0"/>
        <v>0</v>
      </c>
      <c r="G21" s="47"/>
    </row>
    <row r="22" spans="1:7" ht="78" customHeight="1" x14ac:dyDescent="0.35">
      <c r="A22" s="45" t="s">
        <v>173</v>
      </c>
      <c r="B22" s="22" t="s">
        <v>121</v>
      </c>
      <c r="C22" s="19" t="s">
        <v>110</v>
      </c>
      <c r="D22" s="20">
        <v>0.12</v>
      </c>
      <c r="E22" s="21"/>
      <c r="F22" s="21">
        <f t="shared" ref="F22:F33" si="2">E22*D22</f>
        <v>0</v>
      </c>
      <c r="G22" s="47"/>
    </row>
    <row r="23" spans="1:7" ht="102" customHeight="1" x14ac:dyDescent="0.35">
      <c r="A23" s="49" t="s">
        <v>174</v>
      </c>
      <c r="B23" s="22" t="s">
        <v>183</v>
      </c>
      <c r="C23" s="19" t="s">
        <v>155</v>
      </c>
      <c r="D23" s="20">
        <v>6</v>
      </c>
      <c r="E23" s="21"/>
      <c r="F23" s="21">
        <f t="shared" si="2"/>
        <v>0</v>
      </c>
      <c r="G23" s="47"/>
    </row>
    <row r="24" spans="1:7" ht="78" customHeight="1" x14ac:dyDescent="0.35">
      <c r="A24" s="45" t="s">
        <v>175</v>
      </c>
      <c r="B24" s="22" t="s">
        <v>184</v>
      </c>
      <c r="C24" s="19" t="s">
        <v>155</v>
      </c>
      <c r="D24" s="20">
        <v>1</v>
      </c>
      <c r="E24" s="21"/>
      <c r="F24" s="21">
        <f t="shared" si="2"/>
        <v>0</v>
      </c>
      <c r="G24" s="47"/>
    </row>
    <row r="25" spans="1:7" ht="78" customHeight="1" x14ac:dyDescent="0.35">
      <c r="A25" s="49" t="s">
        <v>176</v>
      </c>
      <c r="B25" s="22" t="s">
        <v>185</v>
      </c>
      <c r="C25" s="19" t="s">
        <v>155</v>
      </c>
      <c r="D25" s="20">
        <v>4</v>
      </c>
      <c r="E25" s="21"/>
      <c r="F25" s="21">
        <f t="shared" si="2"/>
        <v>0</v>
      </c>
      <c r="G25" s="47"/>
    </row>
    <row r="26" spans="1:7" ht="78" customHeight="1" x14ac:dyDescent="0.35">
      <c r="A26" s="45" t="s">
        <v>177</v>
      </c>
      <c r="B26" s="22" t="s">
        <v>186</v>
      </c>
      <c r="C26" s="19" t="s">
        <v>108</v>
      </c>
      <c r="D26" s="20">
        <v>110</v>
      </c>
      <c r="E26" s="21"/>
      <c r="F26" s="21">
        <f t="shared" si="2"/>
        <v>0</v>
      </c>
      <c r="G26" s="47"/>
    </row>
    <row r="27" spans="1:7" ht="78" customHeight="1" x14ac:dyDescent="0.35">
      <c r="A27" s="49" t="s">
        <v>178</v>
      </c>
      <c r="B27" s="22" t="s">
        <v>188</v>
      </c>
      <c r="C27" s="19" t="s">
        <v>108</v>
      </c>
      <c r="D27" s="20">
        <v>110</v>
      </c>
      <c r="E27" s="21"/>
      <c r="F27" s="21">
        <f t="shared" si="2"/>
        <v>0</v>
      </c>
      <c r="G27" s="47"/>
    </row>
    <row r="28" spans="1:7" ht="78" customHeight="1" x14ac:dyDescent="0.35">
      <c r="A28" s="45" t="s">
        <v>179</v>
      </c>
      <c r="B28" s="22" t="s">
        <v>187</v>
      </c>
      <c r="C28" s="19" t="s">
        <v>108</v>
      </c>
      <c r="D28" s="20">
        <v>50</v>
      </c>
      <c r="E28" s="21"/>
      <c r="F28" s="21">
        <f t="shared" si="2"/>
        <v>0</v>
      </c>
      <c r="G28" s="47"/>
    </row>
    <row r="29" spans="1:7" ht="78" customHeight="1" x14ac:dyDescent="0.35">
      <c r="A29" s="49" t="s">
        <v>180</v>
      </c>
      <c r="B29" s="22" t="s">
        <v>189</v>
      </c>
      <c r="C29" s="19" t="s">
        <v>155</v>
      </c>
      <c r="D29" s="20">
        <v>1</v>
      </c>
      <c r="E29" s="21"/>
      <c r="F29" s="21">
        <f t="shared" si="2"/>
        <v>0</v>
      </c>
      <c r="G29" s="47"/>
    </row>
    <row r="30" spans="1:7" ht="78" customHeight="1" x14ac:dyDescent="0.35">
      <c r="A30" s="45" t="s">
        <v>181</v>
      </c>
      <c r="B30" s="22" t="s">
        <v>190</v>
      </c>
      <c r="C30" s="19" t="s">
        <v>155</v>
      </c>
      <c r="D30" s="20">
        <v>1</v>
      </c>
      <c r="E30" s="21"/>
      <c r="F30" s="21">
        <f t="shared" si="2"/>
        <v>0</v>
      </c>
      <c r="G30" s="47"/>
    </row>
    <row r="31" spans="1:7" ht="78" customHeight="1" x14ac:dyDescent="0.35">
      <c r="A31" s="49" t="s">
        <v>182</v>
      </c>
      <c r="B31" s="22" t="s">
        <v>191</v>
      </c>
      <c r="C31" s="19" t="s">
        <v>155</v>
      </c>
      <c r="D31" s="20">
        <v>1</v>
      </c>
      <c r="E31" s="21"/>
      <c r="F31" s="21">
        <f t="shared" si="2"/>
        <v>0</v>
      </c>
      <c r="G31" s="47"/>
    </row>
    <row r="32" spans="1:7" ht="153.75" customHeight="1" x14ac:dyDescent="0.35">
      <c r="A32" s="45" t="s">
        <v>196</v>
      </c>
      <c r="B32" s="22" t="s">
        <v>192</v>
      </c>
      <c r="C32" s="19" t="s">
        <v>155</v>
      </c>
      <c r="D32" s="20">
        <v>1</v>
      </c>
      <c r="E32" s="21"/>
      <c r="F32" s="21">
        <f t="shared" si="2"/>
        <v>0</v>
      </c>
      <c r="G32" s="47"/>
    </row>
    <row r="33" spans="1:7" ht="102.75" customHeight="1" x14ac:dyDescent="0.35">
      <c r="A33" s="49" t="s">
        <v>199</v>
      </c>
      <c r="B33" s="22" t="s">
        <v>193</v>
      </c>
      <c r="C33" s="19" t="s">
        <v>155</v>
      </c>
      <c r="D33" s="20">
        <v>1</v>
      </c>
      <c r="E33" s="21"/>
      <c r="F33" s="21">
        <f t="shared" si="2"/>
        <v>0</v>
      </c>
      <c r="G33" s="47"/>
    </row>
    <row r="34" spans="1:7" ht="34.25" customHeight="1" x14ac:dyDescent="0.35">
      <c r="A34" s="63" t="s">
        <v>122</v>
      </c>
      <c r="B34" s="63"/>
      <c r="C34" s="63"/>
      <c r="D34" s="63"/>
      <c r="E34" s="63"/>
      <c r="F34" s="51">
        <f>SUM(F8:F33)</f>
        <v>0</v>
      </c>
      <c r="G34" s="48"/>
    </row>
  </sheetData>
  <mergeCells count="11">
    <mergeCell ref="A34:E34"/>
    <mergeCell ref="A1:G1"/>
    <mergeCell ref="A2:G2"/>
    <mergeCell ref="A3:G3"/>
    <mergeCell ref="A4:A6"/>
    <mergeCell ref="B4:B5"/>
    <mergeCell ref="C4:C6"/>
    <mergeCell ref="D4:D6"/>
    <mergeCell ref="E4:E6"/>
    <mergeCell ref="F4:F6"/>
    <mergeCell ref="G4:G6"/>
  </mergeCells>
  <printOptions horizontalCentered="1" verticalCentered="1"/>
  <pageMargins left="0.45" right="0.45" top="0.5" bottom="0.5" header="0.3" footer="0.3"/>
  <pageSetup scale="7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27"/>
  <sheetViews>
    <sheetView view="pageBreakPreview" topLeftCell="A7" zoomScale="80" zoomScaleNormal="100" zoomScaleSheetLayoutView="80" workbookViewId="0">
      <selection activeCell="E7" sqref="E7:E25"/>
    </sheetView>
  </sheetViews>
  <sheetFormatPr defaultColWidth="8.90625" defaultRowHeight="14.5" x14ac:dyDescent="0.35"/>
  <cols>
    <col min="1" max="1" width="5.08984375" style="24" customWidth="1"/>
    <col min="2" max="2" width="101.6328125" style="18" customWidth="1"/>
    <col min="3" max="3" width="8" style="25" customWidth="1"/>
    <col min="4" max="4" width="11.6328125" style="25" customWidth="1"/>
    <col min="5" max="5" width="15" style="25" customWidth="1"/>
    <col min="6" max="6" width="21.90625" style="25" customWidth="1"/>
    <col min="7" max="7" width="25.6328125" style="27" customWidth="1"/>
    <col min="8" max="16384" width="8.90625" style="18"/>
  </cols>
  <sheetData>
    <row r="1" spans="1:7" ht="29.25" customHeight="1" x14ac:dyDescent="0.35">
      <c r="A1" s="73" t="s">
        <v>149</v>
      </c>
      <c r="B1" s="73"/>
      <c r="C1" s="73"/>
      <c r="D1" s="73"/>
      <c r="E1" s="73"/>
      <c r="F1" s="73"/>
      <c r="G1" s="73"/>
    </row>
    <row r="2" spans="1:7" ht="111" customHeight="1" x14ac:dyDescent="0.35">
      <c r="A2" s="65" t="s">
        <v>61</v>
      </c>
      <c r="B2" s="65"/>
      <c r="C2" s="65"/>
      <c r="D2" s="65"/>
      <c r="E2" s="65"/>
      <c r="F2" s="65"/>
      <c r="G2" s="65"/>
    </row>
    <row r="3" spans="1:7" ht="26.4" customHeight="1" x14ac:dyDescent="0.35">
      <c r="A3" s="66" t="s">
        <v>150</v>
      </c>
      <c r="B3" s="66"/>
      <c r="C3" s="66"/>
      <c r="D3" s="66"/>
      <c r="E3" s="66"/>
      <c r="F3" s="66"/>
      <c r="G3" s="66"/>
    </row>
    <row r="4" spans="1:7" ht="17.25" customHeight="1" x14ac:dyDescent="0.35">
      <c r="A4" s="67" t="s">
        <v>105</v>
      </c>
      <c r="B4" s="68" t="s">
        <v>2</v>
      </c>
      <c r="C4" s="69" t="s">
        <v>3</v>
      </c>
      <c r="D4" s="69" t="s">
        <v>62</v>
      </c>
      <c r="E4" s="69" t="s">
        <v>63</v>
      </c>
      <c r="F4" s="69" t="s">
        <v>64</v>
      </c>
      <c r="G4" s="69" t="s">
        <v>65</v>
      </c>
    </row>
    <row r="5" spans="1:7" ht="6" customHeight="1" x14ac:dyDescent="0.35">
      <c r="A5" s="67"/>
      <c r="B5" s="68"/>
      <c r="C5" s="69"/>
      <c r="D5" s="69"/>
      <c r="E5" s="69"/>
      <c r="F5" s="69"/>
      <c r="G5" s="69"/>
    </row>
    <row r="6" spans="1:7" ht="16.5" customHeight="1" x14ac:dyDescent="0.35">
      <c r="A6" s="67"/>
      <c r="B6" s="31" t="s">
        <v>167</v>
      </c>
      <c r="C6" s="69"/>
      <c r="D6" s="69"/>
      <c r="E6" s="69"/>
      <c r="F6" s="69"/>
      <c r="G6" s="69"/>
    </row>
    <row r="7" spans="1:7" ht="83.25" customHeight="1" x14ac:dyDescent="0.35">
      <c r="A7" s="45" t="s">
        <v>89</v>
      </c>
      <c r="B7" s="44" t="s">
        <v>158</v>
      </c>
      <c r="C7" s="46" t="s">
        <v>118</v>
      </c>
      <c r="D7" s="46">
        <v>1</v>
      </c>
      <c r="E7" s="46"/>
      <c r="F7" s="46">
        <f>D7*E7</f>
        <v>0</v>
      </c>
      <c r="G7" s="19"/>
    </row>
    <row r="8" spans="1:7" ht="83.25" customHeight="1" x14ac:dyDescent="0.35">
      <c r="A8" s="45" t="s">
        <v>90</v>
      </c>
      <c r="B8" s="44" t="s">
        <v>160</v>
      </c>
      <c r="C8" s="46" t="s">
        <v>200</v>
      </c>
      <c r="D8" s="46">
        <v>40.67</v>
      </c>
      <c r="E8" s="46"/>
      <c r="F8" s="46">
        <f t="shared" ref="F8:F25" si="0">D8*E8</f>
        <v>0</v>
      </c>
      <c r="G8" s="19"/>
    </row>
    <row r="9" spans="1:7" ht="83.25" customHeight="1" x14ac:dyDescent="0.35">
      <c r="A9" s="45" t="s">
        <v>91</v>
      </c>
      <c r="B9" s="44" t="s">
        <v>161</v>
      </c>
      <c r="C9" s="46" t="s">
        <v>66</v>
      </c>
      <c r="D9" s="46">
        <v>590</v>
      </c>
      <c r="E9" s="46"/>
      <c r="F9" s="46">
        <f t="shared" si="0"/>
        <v>0</v>
      </c>
      <c r="G9" s="19"/>
    </row>
    <row r="10" spans="1:7" ht="83.25" customHeight="1" x14ac:dyDescent="0.35">
      <c r="A10" s="45" t="s">
        <v>92</v>
      </c>
      <c r="B10" s="44" t="s">
        <v>159</v>
      </c>
      <c r="C10" s="46" t="s">
        <v>88</v>
      </c>
      <c r="D10" s="46">
        <v>15</v>
      </c>
      <c r="E10" s="46"/>
      <c r="F10" s="46">
        <f t="shared" si="0"/>
        <v>0</v>
      </c>
      <c r="G10" s="19"/>
    </row>
    <row r="11" spans="1:7" ht="83.25" customHeight="1" x14ac:dyDescent="0.35">
      <c r="A11" s="45" t="s">
        <v>93</v>
      </c>
      <c r="B11" s="44" t="s">
        <v>151</v>
      </c>
      <c r="C11" s="19" t="s">
        <v>66</v>
      </c>
      <c r="D11" s="20">
        <v>244</v>
      </c>
      <c r="E11" s="21"/>
      <c r="F11" s="46">
        <f t="shared" si="0"/>
        <v>0</v>
      </c>
      <c r="G11" s="47"/>
    </row>
    <row r="12" spans="1:7" ht="66" customHeight="1" x14ac:dyDescent="0.35">
      <c r="A12" s="45" t="s">
        <v>94</v>
      </c>
      <c r="B12" s="22" t="s">
        <v>97</v>
      </c>
      <c r="C12" s="19" t="s">
        <v>66</v>
      </c>
      <c r="D12" s="20">
        <v>966.3</v>
      </c>
      <c r="E12" s="21"/>
      <c r="F12" s="46">
        <f t="shared" si="0"/>
        <v>0</v>
      </c>
      <c r="G12" s="47"/>
    </row>
    <row r="13" spans="1:7" ht="86.25" customHeight="1" x14ac:dyDescent="0.35">
      <c r="A13" s="45" t="s">
        <v>95</v>
      </c>
      <c r="B13" s="22" t="s">
        <v>98</v>
      </c>
      <c r="C13" s="19" t="s">
        <v>66</v>
      </c>
      <c r="D13" s="20">
        <v>35</v>
      </c>
      <c r="E13" s="21"/>
      <c r="F13" s="46">
        <f t="shared" si="0"/>
        <v>0</v>
      </c>
      <c r="G13" s="47"/>
    </row>
    <row r="14" spans="1:7" ht="70.5" customHeight="1" x14ac:dyDescent="0.35">
      <c r="A14" s="45" t="s">
        <v>96</v>
      </c>
      <c r="B14" s="22" t="s">
        <v>99</v>
      </c>
      <c r="C14" s="19" t="s">
        <v>66</v>
      </c>
      <c r="D14" s="20">
        <v>273</v>
      </c>
      <c r="E14" s="21"/>
      <c r="F14" s="46">
        <f t="shared" si="0"/>
        <v>0</v>
      </c>
      <c r="G14" s="47"/>
    </row>
    <row r="15" spans="1:7" ht="66.75" customHeight="1" x14ac:dyDescent="0.35">
      <c r="A15" s="45" t="s">
        <v>124</v>
      </c>
      <c r="B15" s="38" t="s">
        <v>152</v>
      </c>
      <c r="C15" s="19" t="s">
        <v>66</v>
      </c>
      <c r="D15" s="20">
        <v>150</v>
      </c>
      <c r="E15" s="21"/>
      <c r="F15" s="46">
        <f t="shared" si="0"/>
        <v>0</v>
      </c>
      <c r="G15" s="47"/>
    </row>
    <row r="16" spans="1:7" ht="85.5" customHeight="1" x14ac:dyDescent="0.35">
      <c r="A16" s="45" t="s">
        <v>125</v>
      </c>
      <c r="B16" s="38" t="s">
        <v>100</v>
      </c>
      <c r="C16" s="19" t="s">
        <v>66</v>
      </c>
      <c r="D16" s="20">
        <v>35</v>
      </c>
      <c r="E16" s="21"/>
      <c r="F16" s="46">
        <f t="shared" si="0"/>
        <v>0</v>
      </c>
      <c r="G16" s="47"/>
    </row>
    <row r="17" spans="1:7" ht="84.75" customHeight="1" x14ac:dyDescent="0.35">
      <c r="A17" s="45" t="s">
        <v>126</v>
      </c>
      <c r="B17" s="38" t="s">
        <v>101</v>
      </c>
      <c r="C17" s="19" t="s">
        <v>66</v>
      </c>
      <c r="D17" s="20">
        <v>1325</v>
      </c>
      <c r="E17" s="21"/>
      <c r="F17" s="46">
        <f t="shared" si="0"/>
        <v>0</v>
      </c>
      <c r="G17" s="47"/>
    </row>
    <row r="18" spans="1:7" ht="66.75" customHeight="1" x14ac:dyDescent="0.35">
      <c r="A18" s="45" t="s">
        <v>127</v>
      </c>
      <c r="B18" s="23" t="s">
        <v>102</v>
      </c>
      <c r="C18" s="19" t="s">
        <v>66</v>
      </c>
      <c r="D18" s="20">
        <v>274</v>
      </c>
      <c r="E18" s="21"/>
      <c r="F18" s="46">
        <f t="shared" si="0"/>
        <v>0</v>
      </c>
      <c r="G18" s="47"/>
    </row>
    <row r="19" spans="1:7" ht="91.5" customHeight="1" x14ac:dyDescent="0.35">
      <c r="A19" s="45" t="s">
        <v>128</v>
      </c>
      <c r="B19" s="22" t="s">
        <v>154</v>
      </c>
      <c r="C19" s="19" t="s">
        <v>66</v>
      </c>
      <c r="D19" s="20">
        <v>56</v>
      </c>
      <c r="E19" s="21"/>
      <c r="F19" s="46">
        <f t="shared" si="0"/>
        <v>0</v>
      </c>
      <c r="G19" s="47"/>
    </row>
    <row r="20" spans="1:7" ht="86.25" customHeight="1" x14ac:dyDescent="0.35">
      <c r="A20" s="45" t="s">
        <v>129</v>
      </c>
      <c r="B20" s="22" t="s">
        <v>166</v>
      </c>
      <c r="C20" s="19" t="s">
        <v>155</v>
      </c>
      <c r="D20" s="20">
        <v>16</v>
      </c>
      <c r="E20" s="21"/>
      <c r="F20" s="46">
        <f t="shared" si="0"/>
        <v>0</v>
      </c>
      <c r="G20" s="47"/>
    </row>
    <row r="21" spans="1:7" ht="65.25" customHeight="1" x14ac:dyDescent="0.35">
      <c r="A21" s="45" t="s">
        <v>130</v>
      </c>
      <c r="B21" s="23" t="s">
        <v>153</v>
      </c>
      <c r="C21" s="19" t="s">
        <v>66</v>
      </c>
      <c r="D21" s="20">
        <v>102.36</v>
      </c>
      <c r="E21" s="21"/>
      <c r="F21" s="46">
        <f t="shared" si="0"/>
        <v>0</v>
      </c>
      <c r="G21" s="47"/>
    </row>
    <row r="22" spans="1:7" ht="65.25" customHeight="1" x14ac:dyDescent="0.35">
      <c r="A22" s="45" t="s">
        <v>131</v>
      </c>
      <c r="B22" s="23" t="s">
        <v>165</v>
      </c>
      <c r="C22" s="19" t="s">
        <v>66</v>
      </c>
      <c r="D22" s="20">
        <v>102.36</v>
      </c>
      <c r="E22" s="21"/>
      <c r="F22" s="46">
        <f t="shared" si="0"/>
        <v>0</v>
      </c>
      <c r="G22" s="47"/>
    </row>
    <row r="23" spans="1:7" ht="76.5" customHeight="1" x14ac:dyDescent="0.35">
      <c r="A23" s="45" t="s">
        <v>132</v>
      </c>
      <c r="B23" s="44" t="s">
        <v>103</v>
      </c>
      <c r="C23" s="19" t="s">
        <v>66</v>
      </c>
      <c r="D23" s="20">
        <v>33.799999999999997</v>
      </c>
      <c r="E23" s="21"/>
      <c r="F23" s="46">
        <f t="shared" si="0"/>
        <v>0</v>
      </c>
      <c r="G23" s="47"/>
    </row>
    <row r="24" spans="1:7" ht="83.4" customHeight="1" x14ac:dyDescent="0.35">
      <c r="A24" s="45" t="s">
        <v>162</v>
      </c>
      <c r="B24" s="44" t="s">
        <v>104</v>
      </c>
      <c r="C24" s="19" t="s">
        <v>66</v>
      </c>
      <c r="D24" s="20">
        <v>24</v>
      </c>
      <c r="E24" s="21"/>
      <c r="F24" s="46">
        <f t="shared" si="0"/>
        <v>0</v>
      </c>
      <c r="G24" s="47"/>
    </row>
    <row r="25" spans="1:7" ht="89" customHeight="1" x14ac:dyDescent="0.35">
      <c r="A25" s="45" t="s">
        <v>163</v>
      </c>
      <c r="B25" s="23" t="s">
        <v>164</v>
      </c>
      <c r="C25" s="28" t="s">
        <v>66</v>
      </c>
      <c r="D25" s="29">
        <v>102.36</v>
      </c>
      <c r="E25" s="30"/>
      <c r="F25" s="46">
        <f t="shared" si="0"/>
        <v>0</v>
      </c>
      <c r="G25" s="47"/>
    </row>
    <row r="26" spans="1:7" ht="38" customHeight="1" x14ac:dyDescent="0.35">
      <c r="A26" s="70" t="s">
        <v>201</v>
      </c>
      <c r="B26" s="71"/>
      <c r="C26" s="71"/>
      <c r="D26" s="71"/>
      <c r="E26" s="72"/>
      <c r="F26" s="51">
        <f>SUM(F7:F25)</f>
        <v>0</v>
      </c>
      <c r="G26" s="48"/>
    </row>
    <row r="27" spans="1:7" x14ac:dyDescent="0.35">
      <c r="F27" s="26"/>
    </row>
  </sheetData>
  <mergeCells count="11">
    <mergeCell ref="A26:E26"/>
    <mergeCell ref="A1:G1"/>
    <mergeCell ref="A2:G2"/>
    <mergeCell ref="A3:G3"/>
    <mergeCell ref="A4:A6"/>
    <mergeCell ref="B4:B5"/>
    <mergeCell ref="C4:C6"/>
    <mergeCell ref="D4:D6"/>
    <mergeCell ref="E4:E6"/>
    <mergeCell ref="F4:F6"/>
    <mergeCell ref="G4:G6"/>
  </mergeCells>
  <phoneticPr fontId="5" type="noConversion"/>
  <pageMargins left="0.7" right="0.7" top="0.75" bottom="0.75" header="0.3" footer="0.3"/>
  <pageSetup scale="64" fitToHeight="0" orientation="landscape" r:id="rId1"/>
  <rowBreaks count="3" manualBreakCount="3">
    <brk id="12" max="6" man="1"/>
    <brk id="19" max="6" man="1"/>
    <brk id="24"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pe:Receivers xmlns:spe="http://schemas.microsoft.com/sharepoint/events"/>
</file>

<file path=customXml/item2.xml><?xml version="1.0" encoding="utf-8"?>
<?mso-contentType ?>
<SharedContentType xmlns="Microsoft.SharePoint.Taxonomy.ContentTypeSync" SourceId="73f51738-d318-4883-9d64-4f0bd0ccc55e" ContentTypeId="0x0101009BA85F8052A6DA4FA3E31FF9F74C6970" PreviousValue="false"/>
</file>

<file path=customXml/item3.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1" ma:contentTypeDescription="Create a new document." ma:contentTypeScope="" ma:versionID="4852701df16b99ba4b85e176582023eb">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9ade66332a43e49061980a058754bb71"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customXsn xmlns="http://schemas.microsoft.com/office/2006/metadata/customXsn">
  <xsnLocation/>
  <cached>True</cached>
  <openByDefault>True</openByDefault>
  <xsnScope/>
</customXsn>
</file>

<file path=customXml/item6.xml><?xml version="1.0" encoding="utf-8"?>
<p:properties xmlns:p="http://schemas.microsoft.com/office/2006/metadata/properties" xmlns:xsi="http://www.w3.org/2001/XMLSchema-instance" xmlns:pc="http://schemas.microsoft.com/office/infopath/2007/PartnerControls">
  <documentManagement>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CatchAll xmlns="ca283e0b-db31-4043-a2ef-b80661bf084a">
      <Value>109</Value>
    </TaxCatchAll>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documentManagement>
</p:properties>
</file>

<file path=customXml/itemProps1.xml><?xml version="1.0" encoding="utf-8"?>
<ds:datastoreItem xmlns:ds="http://schemas.openxmlformats.org/officeDocument/2006/customXml" ds:itemID="{22229CCE-66D4-484D-8BDA-5D11C4CB1A7C}">
  <ds:schemaRefs>
    <ds:schemaRef ds:uri="http://schemas.microsoft.com/sharepoint/events"/>
  </ds:schemaRefs>
</ds:datastoreItem>
</file>

<file path=customXml/itemProps2.xml><?xml version="1.0" encoding="utf-8"?>
<ds:datastoreItem xmlns:ds="http://schemas.openxmlformats.org/officeDocument/2006/customXml" ds:itemID="{DBC4D7AD-9840-45EA-9A37-BF6636D6D021}">
  <ds:schemaRefs>
    <ds:schemaRef ds:uri="Microsoft.SharePoint.Taxonomy.ContentTypeSync"/>
  </ds:schemaRefs>
</ds:datastoreItem>
</file>

<file path=customXml/itemProps3.xml><?xml version="1.0" encoding="utf-8"?>
<ds:datastoreItem xmlns:ds="http://schemas.openxmlformats.org/officeDocument/2006/customXml" ds:itemID="{C2AAFFBB-033F-4208-AD32-418B692C365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a283e0b-db31-4043-a2ef-b80661bf084a"/>
    <ds:schemaRef ds:uri="http://schemas.microsoft.com/sharepoint.v3"/>
    <ds:schemaRef ds:uri="6fec90c0-2add-4556-8624-8813ffaee4de"/>
    <ds:schemaRef ds:uri="07a416af-e592-49e1-a858-3d785d06642a"/>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15F7D672-C72B-4F2E-860A-5944C94D5FA9}">
  <ds:schemaRefs>
    <ds:schemaRef ds:uri="http://schemas.microsoft.com/sharepoint/v3/contenttype/forms"/>
  </ds:schemaRefs>
</ds:datastoreItem>
</file>

<file path=customXml/itemProps5.xml><?xml version="1.0" encoding="utf-8"?>
<ds:datastoreItem xmlns:ds="http://schemas.openxmlformats.org/officeDocument/2006/customXml" ds:itemID="{98DC9979-4D29-4185-AAEC-68C5178C6D68}">
  <ds:schemaRefs>
    <ds:schemaRef ds:uri="http://schemas.microsoft.com/office/2006/metadata/customXsn"/>
  </ds:schemaRefs>
</ds:datastoreItem>
</file>

<file path=customXml/itemProps6.xml><?xml version="1.0" encoding="utf-8"?>
<ds:datastoreItem xmlns:ds="http://schemas.openxmlformats.org/officeDocument/2006/customXml" ds:itemID="{DE779728-D67E-4B28-AC70-73B86A99669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Measurements</vt:lpstr>
      <vt:lpstr>Summary</vt:lpstr>
      <vt:lpstr>Priority 1 (Water Well)</vt:lpstr>
      <vt:lpstr>Priority 2 (Build Repairing)</vt:lpstr>
      <vt:lpstr>Summary!Print_Area</vt:lpstr>
      <vt:lpstr>'Priority 1 (Water Well)'!Print_Titles</vt:lpstr>
      <vt:lpstr>'Priority 2 (Build Repairing)'!Print_Titles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Mohammad Ullah Andar</dc:creator>
  <cp:lastModifiedBy>Thinley Penjore</cp:lastModifiedBy>
  <cp:lastPrinted>2024-08-27T05:55:18Z</cp:lastPrinted>
  <dcterms:created xsi:type="dcterms:W3CDTF">2023-12-05T10:33:07Z</dcterms:created>
  <dcterms:modified xsi:type="dcterms:W3CDTF">2024-08-27T05:57:14Z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ies>
</file>