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0"/>
  <workbookPr defaultThemeVersion="166925"/>
  <mc:AlternateContent xmlns:mc="http://schemas.openxmlformats.org/markup-compatibility/2006">
    <mc:Choice Requires="x15">
      <x15ac:absPath xmlns:x15ac="http://schemas.microsoft.com/office/spreadsheetml/2010/11/ac" url="C:\3 JICA SCHOOLS\02 Samangan\for RFQ\SMNGN-150100086-Kata Qishlaq Dolkhaki Girls Primar School\"/>
    </mc:Choice>
  </mc:AlternateContent>
  <xr:revisionPtr revIDLastSave="0" documentId="13_ncr:1_{5E8A26E8-1D05-4C2C-B08A-85D785DDB020}" xr6:coauthVersionLast="47" xr6:coauthVersionMax="47" xr10:uidLastSave="{00000000-0000-0000-0000-000000000000}"/>
  <bookViews>
    <workbookView xWindow="31305" yWindow="360" windowWidth="26265" windowHeight="20025" tabRatio="661" firstSheet="1" activeTab="1" xr2:uid="{00000000-000D-0000-FFFF-FFFF00000000}"/>
  </bookViews>
  <sheets>
    <sheet name="Measurements" sheetId="1" state="hidden" r:id="rId1"/>
    <sheet name="Summary" sheetId="4" r:id="rId2"/>
    <sheet name="Priority 1 (Boundary Wall)" sheetId="10" r:id="rId3"/>
    <sheet name="Priority 02 (WaterWell+Solar)" sheetId="11" r:id="rId4"/>
  </sheets>
  <definedNames>
    <definedName name="_xlnm.Print_Area" localSheetId="1">Summary!$A$1:$C$6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10" l="1"/>
  <c r="F34" i="11"/>
  <c r="C5" i="4"/>
  <c r="C4" i="4"/>
  <c r="C6" i="4" s="1"/>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alcChain>
</file>

<file path=xl/sharedStrings.xml><?xml version="1.0" encoding="utf-8"?>
<sst xmlns="http://schemas.openxmlformats.org/spreadsheetml/2006/main" count="396" uniqueCount="179">
  <si>
    <t>No</t>
  </si>
  <si>
    <t>Activity</t>
  </si>
  <si>
    <t>Description</t>
  </si>
  <si>
    <t>Unit</t>
  </si>
  <si>
    <t>Length</t>
  </si>
  <si>
    <t>Width</t>
  </si>
  <si>
    <t>Depth</t>
  </si>
  <si>
    <t>Total</t>
  </si>
  <si>
    <t>Remarks</t>
  </si>
  <si>
    <t>Site prepration</t>
  </si>
  <si>
    <t>Construction Area</t>
  </si>
  <si>
    <t>Lump Sum</t>
  </si>
  <si>
    <t>Exterior plaster Repairing</t>
  </si>
  <si>
    <t>Exterior Plaster</t>
  </si>
  <si>
    <t>Axis A</t>
  </si>
  <si>
    <r>
      <t>m</t>
    </r>
    <r>
      <rPr>
        <vertAlign val="superscript"/>
        <sz val="11"/>
        <color theme="1"/>
        <rFont val="Calibri Light"/>
        <family val="2"/>
      </rPr>
      <t>2</t>
    </r>
  </si>
  <si>
    <t>Axis C</t>
  </si>
  <si>
    <t>Axis D</t>
  </si>
  <si>
    <t>Axis F</t>
  </si>
  <si>
    <t>Axis 1,7</t>
  </si>
  <si>
    <t>Axis 3,5</t>
  </si>
  <si>
    <t>Parapet</t>
  </si>
  <si>
    <t>Exterior Painting</t>
  </si>
  <si>
    <t>Interior Plaster Repairing</t>
  </si>
  <si>
    <t>Interior Plaster for walls</t>
  </si>
  <si>
    <t>Entity N</t>
  </si>
  <si>
    <t>Entity M</t>
  </si>
  <si>
    <t>Entity L</t>
  </si>
  <si>
    <t>Entity K</t>
  </si>
  <si>
    <t>Entity H</t>
  </si>
  <si>
    <t>Entity I</t>
  </si>
  <si>
    <t>Entity F</t>
  </si>
  <si>
    <t>Entity F'</t>
  </si>
  <si>
    <t>Entity A</t>
  </si>
  <si>
    <t>Entity B</t>
  </si>
  <si>
    <t>Entity D</t>
  </si>
  <si>
    <t>Interior Plaster for ceilling</t>
  </si>
  <si>
    <t>Entity J</t>
  </si>
  <si>
    <t>Entity G</t>
  </si>
  <si>
    <t>Entity C</t>
  </si>
  <si>
    <t>Interior Painting</t>
  </si>
  <si>
    <t>Interior paint for walls</t>
  </si>
  <si>
    <t>Interior paint for ceilling</t>
  </si>
  <si>
    <t>Entity f</t>
  </si>
  <si>
    <t>Windows Adjustment</t>
  </si>
  <si>
    <t>Windows</t>
  </si>
  <si>
    <t>Installation of Doors</t>
  </si>
  <si>
    <t>Doors</t>
  </si>
  <si>
    <t>D1</t>
  </si>
  <si>
    <t>D2</t>
  </si>
  <si>
    <t>Dw1</t>
  </si>
  <si>
    <t>Dw2</t>
  </si>
  <si>
    <t>Floor tiles</t>
  </si>
  <si>
    <t>Floor</t>
  </si>
  <si>
    <t>Roof Repairing</t>
  </si>
  <si>
    <t>Roof</t>
  </si>
  <si>
    <t>Toilets Tiles</t>
  </si>
  <si>
    <t>Toilet Floor</t>
  </si>
  <si>
    <t>Toilet C</t>
  </si>
  <si>
    <t>Toilet O</t>
  </si>
  <si>
    <t>Tolet G</t>
  </si>
  <si>
    <t>Toilet J</t>
  </si>
  <si>
    <t>Toilets wall Tiles</t>
  </si>
  <si>
    <t xml:space="preserve">Toilet Walls </t>
  </si>
  <si>
    <t>kitchen</t>
  </si>
  <si>
    <t>Kitchen Cup Boards</t>
  </si>
  <si>
    <t xml:space="preserve">Kitchen </t>
  </si>
  <si>
    <t>Cup Boards</t>
  </si>
  <si>
    <t>Kitchen Desk</t>
  </si>
  <si>
    <t>Desk</t>
  </si>
  <si>
    <t>Pointing Paint</t>
  </si>
  <si>
    <t>wall</t>
  </si>
  <si>
    <t>paint</t>
  </si>
  <si>
    <t>PVC Doors</t>
  </si>
  <si>
    <t>Skirt Wall</t>
  </si>
  <si>
    <t>Lm</t>
  </si>
  <si>
    <t>Renovation of ( Kata Qishlaq Dolkhaki Girls Primary School )</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</si>
  <si>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</si>
  <si>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S.N</t>
  </si>
  <si>
    <t>Items (Bill)</t>
  </si>
  <si>
    <t>Cost (AFN)</t>
  </si>
  <si>
    <t>Total A. Construciton of Boundary Wall</t>
  </si>
  <si>
    <t>Total B. Water well and Solar System</t>
  </si>
  <si>
    <t xml:space="preserve">Grand total amount in AFN </t>
  </si>
  <si>
    <t>`</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</si>
  <si>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</si>
  <si>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A. Bill of Quantity of Boundary Wall Construction of Kata Qishlaq Dolkhaki Girls Primary School</t>
  </si>
  <si>
    <t>S/N</t>
  </si>
  <si>
    <t xml:space="preserve">Quantity </t>
  </si>
  <si>
    <t>Unit price (AFN)</t>
  </si>
  <si>
    <t>Total cost (AFN)</t>
  </si>
  <si>
    <t>Remark</t>
  </si>
  <si>
    <t>A. Civil Works:</t>
  </si>
  <si>
    <r>
      <rPr>
        <b/>
        <u/>
        <sz val="12"/>
        <rFont val="Calibri Light"/>
        <family val="2"/>
        <scheme val="major"/>
      </rPr>
      <t xml:space="preserve">Site Preparation: </t>
    </r>
    <r>
      <rPr>
        <sz val="12"/>
        <rFont val="Calibri Light"/>
        <family val="2"/>
        <scheme val="major"/>
      </rPr>
      <t xml:space="preserve">
Site preparation this include site leveling (excavation or backfilling) removing any trees, vegetation, debris, or other obstructions from the construction site as per specification and engineers directions with all required activities.</t>
    </r>
  </si>
  <si>
    <t>A1</t>
  </si>
  <si>
    <r>
      <rPr>
        <b/>
        <u/>
        <sz val="12"/>
        <rFont val="Calibri Light"/>
        <family val="2"/>
        <scheme val="major"/>
      </rPr>
      <t>Excavation of foundation in Grade 3 land.</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</si>
  <si>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</si>
  <si>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t>The total elngth of the wall is 100 m</t>
  </si>
  <si>
    <t>A2</t>
  </si>
  <si>
    <r>
      <rPr>
        <b/>
        <u/>
        <sz val="12"/>
        <rFont val="Calibri Light"/>
        <family val="2"/>
        <scheme val="major"/>
      </rPr>
      <t>Stone masonry of foundatin (M-250, mix-1:5) cement mortar with high quality granite stone</t>
    </r>
    <r>
      <rPr>
        <sz val="12"/>
        <rFont val="Calibri Light"/>
        <family val="2"/>
        <scheme val="major"/>
      </rPr>
      <t xml:space="preserve">
Prepare all materials, equipment, and manpower for stone masonry of foundatin (M-250, mix-1:5) cement mortar with high quality granite stone with all related activities to complete the job as per drawing and instruction of the in-charge engineer all waste materials and debris are to be transported to the approved damp site. All tasks for this item are to be under full approval in charge engineer</t>
    </r>
  </si>
  <si>
    <t>A3</t>
  </si>
  <si>
    <r>
      <rPr>
        <b/>
        <u/>
        <sz val="12"/>
        <rFont val="Calibri Light"/>
        <family val="2"/>
        <scheme val="major"/>
      </rPr>
      <t>Supper stone masonry (Kursy) (M-250,mix-1:5) cement mortar with high quality granite stone</t>
    </r>
    <r>
      <rPr>
        <sz val="12"/>
        <rFont val="Calibri Light"/>
        <family val="2"/>
        <scheme val="major"/>
      </rPr>
      <t xml:space="preserve">
Prepare all materials, equipment, and manpower for supper stone masonry (Kursy) (M-250,mix-1:5) cement mortar with high quality granite stone with high quality granite stone walls with all related activities to complete the job as per drawing and instruction of the in-charge engineer all waste materials and debris are to be transported to the approved damp site. All tasks for this item are to be under full approval in charge engineer</t>
    </r>
  </si>
  <si>
    <t>A4</t>
  </si>
  <si>
    <r>
      <rPr>
        <b/>
        <u/>
        <sz val="12"/>
        <rFont val="Calibri Light"/>
        <family val="2"/>
        <scheme val="major"/>
      </rPr>
      <t xml:space="preserve">Supper stone masonry wall with 1:6 mortar
</t>
    </r>
    <r>
      <rPr>
        <sz val="12"/>
        <rFont val="Calibri Light"/>
        <family val="2"/>
        <scheme val="major"/>
      </rPr>
      <t>Prepare all materials, equipment, and manpower for the supper stone masonry wall with 1:6 mortar with all related activities to complete the job as per drawing and instruction of the in-charge engineer All tasks for this item are to be under full approval in charge engineer</t>
    </r>
  </si>
  <si>
    <t>A5</t>
  </si>
  <si>
    <r>
      <rPr>
        <b/>
        <u/>
        <sz val="12"/>
        <rFont val="Calibri Light"/>
        <family val="2"/>
        <scheme val="major"/>
      </rPr>
      <t>Pointing with (M-400,mix-1:3) cement mortar</t>
    </r>
    <r>
      <rPr>
        <sz val="12"/>
        <rFont val="Calibri Light"/>
        <family val="2"/>
        <scheme val="major"/>
      </rPr>
      <t xml:space="preserve">
Prepare all materials, equipment, and manpower for pointing with (M-400,mix-1:3) cement mortar  with all related activities to complete the job as per drawing and instruction of the in-charge engineer all waste materials and debris are to be transported to the approved damp site. All tasks for this item are to be under full approval in charge engineer</t>
    </r>
  </si>
  <si>
    <t>Sqm</t>
  </si>
  <si>
    <t>A6</t>
  </si>
  <si>
    <r>
      <rPr>
        <b/>
        <u/>
        <sz val="12"/>
        <rFont val="Calibri Light"/>
        <family val="2"/>
        <scheme val="major"/>
      </rPr>
      <t>PCC on the top of stone masonry and  walls (M-150,mixture1:2:4)</t>
    </r>
    <r>
      <rPr>
        <sz val="12"/>
        <rFont val="Calibri Light"/>
        <family val="2"/>
        <scheme val="major"/>
      </rPr>
      <t xml:space="preserve">
Prepare all materials, equipment, and manpower for PCC on the top of stone masonry and  walls (M-150,mixture1:2:4) with all related activities to complete the job as per drawing and instruction of the in-charge engineer all waste materials and debris are to be transported to the approved damp site. All tasks for this item are to be under full approval in charge engineer</t>
    </r>
  </si>
  <si>
    <t>A7</t>
  </si>
  <si>
    <r>
      <rPr>
        <b/>
        <u/>
        <sz val="12"/>
        <rFont val="Calibri Light"/>
        <family val="2"/>
        <scheme val="major"/>
      </rPr>
      <t>Supply and installation of main doors for the boundary wall</t>
    </r>
    <r>
      <rPr>
        <sz val="12"/>
        <rFont val="Calibri Light"/>
        <family val="2"/>
        <scheme val="major"/>
      </rPr>
      <t xml:space="preserve">
Prepare all materials, equipment, and manpower for the supply and installation of main doors for the boundary wall with all related activities to complete the job as per drawing and instruction of the in-charge engineer All tasks for this item are to be under full approval of in charge engineer </t>
    </r>
  </si>
  <si>
    <t>A8</t>
  </si>
  <si>
    <r>
      <rPr>
        <b/>
        <u/>
        <sz val="11"/>
        <color rgb="FF000000"/>
        <rFont val="Calibri Light"/>
        <family val="2"/>
        <scheme val="major"/>
      </rPr>
      <t>3 coats oil paining of main doors of the boundary wall</t>
    </r>
    <r>
      <rPr>
        <sz val="11"/>
        <color rgb="FF000000"/>
        <rFont val="Calibri Light"/>
        <family val="2"/>
        <scheme val="major"/>
      </rPr>
      <t xml:space="preserve">
Prepare all materials, equipment, and manpower for the 3 coats oil paining of main doors of the boundary wall with all related activities to complete the job as per drawing and instruction of the in-charge engineer All tasks for this item are to be under full approval of in charge engineer </t>
    </r>
  </si>
  <si>
    <t>Total Cost of Boundary Wall</t>
  </si>
  <si>
    <t>Note:</t>
  </si>
  <si>
    <t>A. Bill of Quantity for Drilling a rotary water well (160 m) of Kata Qishlaq Dolkhaki Girls Primary School</t>
  </si>
  <si>
    <t>B. Water Well</t>
  </si>
  <si>
    <t>B1</t>
  </si>
  <si>
    <r>
      <rPr>
        <b/>
        <u/>
        <sz val="12"/>
        <rFont val="Calibri Light"/>
        <family val="2"/>
        <scheme val="major"/>
      </rPr>
      <t>Site Preparation for drilling of water well</t>
    </r>
    <r>
      <rPr>
        <sz val="12"/>
        <rFont val="Calibri Light"/>
        <family val="2"/>
        <scheme val="major"/>
      </rPr>
      <t xml:space="preserve">
Prepare all materials, equipment, and manpower forSite preparation for drilling of water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</si>
  <si>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SqM</t>
  </si>
  <si>
    <t>B2</t>
  </si>
  <si>
    <r>
      <rPr>
        <b/>
        <u/>
        <sz val="12"/>
        <rFont val="Calibri Light"/>
        <family val="2"/>
        <scheme val="major"/>
      </rPr>
      <t xml:space="preserve">Drilling of rotary well (diameter=12 in) </t>
    </r>
    <r>
      <rPr>
        <sz val="12"/>
        <rFont val="Calibri Light"/>
        <family val="2"/>
        <scheme val="major"/>
      </rPr>
      <t xml:space="preserve">
Prepare all materials, equipment, and manpower for drilling of rotary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</si>
  <si>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meter</t>
  </si>
  <si>
    <t>B3</t>
  </si>
  <si>
    <r>
      <rPr>
        <b/>
        <u/>
        <sz val="12"/>
        <rFont val="Calibri Light"/>
        <family val="2"/>
        <scheme val="major"/>
      </rPr>
      <t xml:space="preserve">Excavation of foundation in Grade 3 land </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</si>
  <si>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</si>
  <si>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t>B4</t>
  </si>
  <si>
    <r>
      <rPr>
        <b/>
        <u/>
        <sz val="12"/>
        <rFont val="Calibri Light"/>
        <family val="2"/>
        <scheme val="major"/>
      </rPr>
      <t>Installation of pvc pipe (diameter = 8in) Scheduale 80</t>
    </r>
    <r>
      <rPr>
        <sz val="12"/>
        <rFont val="Calibri Light"/>
        <family val="2"/>
        <scheme val="major"/>
      </rPr>
      <t xml:space="preserve">
Prepare all materials, equipment, and manpower for Installation of pvc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</si>
  <si>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t>B5</t>
  </si>
  <si>
    <r>
      <rPr>
        <b/>
        <u/>
        <sz val="12"/>
        <rFont val="Calibri Light"/>
        <family val="2"/>
        <scheme val="major"/>
      </rPr>
      <t>Installation of pvc filter pipe (diameter = 8in) Scheduale 80</t>
    </r>
    <r>
      <rPr>
        <sz val="12"/>
        <rFont val="Calibri Light"/>
        <family val="2"/>
        <scheme val="major"/>
      </rPr>
      <t xml:space="preserve">
Prepare all materials, equipment, and manpower for Installation of pvc filter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</si>
  <si>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t>B6</t>
  </si>
  <si>
    <r>
      <rPr>
        <b/>
        <u/>
        <sz val="12"/>
        <rFont val="Calibri Light"/>
        <family val="2"/>
        <scheme val="major"/>
      </rPr>
      <t xml:space="preserve">Installation of  PE pipe (diameter 2 in) </t>
    </r>
    <r>
      <rPr>
        <sz val="12"/>
        <rFont val="Calibri Light"/>
        <family val="2"/>
        <scheme val="major"/>
      </rPr>
      <t xml:space="preserve">
Prepare all materials, equipment, and manpower for installation of pipe (diameter = 2 in) with all related activities to complete the job as per drawing and instruction of the in-charge engineer All tasks for this item are to be under full approval in charge engineer</t>
    </r>
  </si>
  <si>
    <t>B7</t>
  </si>
  <si>
    <r>
      <rPr>
        <b/>
        <u/>
        <sz val="12"/>
        <rFont val="Calibri Light"/>
        <family val="2"/>
        <scheme val="major"/>
      </rPr>
      <t xml:space="preserve">Preparation and installation submirsible pump with 2 Hsp and 120 m head </t>
    </r>
    <r>
      <rPr>
        <sz val="12"/>
        <rFont val="Calibri Light"/>
        <family val="2"/>
        <scheme val="major"/>
      </rPr>
      <t xml:space="preserve">
Prepare all materials, equipment, and manpower for the preparation and installation sum mirsible pump whith 2 Hsp and 120 m head with all related activities to complete the job as per drawing and instruction of the in-charge engineer All tasks for this item are to be under full approval in charge engineer</t>
    </r>
  </si>
  <si>
    <t>set</t>
  </si>
  <si>
    <t>B8</t>
  </si>
  <si>
    <r>
      <rPr>
        <b/>
        <u/>
        <sz val="12"/>
        <color theme="1"/>
        <rFont val="Calibri Light"/>
        <family val="2"/>
        <scheme val="major"/>
      </rPr>
      <t xml:space="preserve">Sypply and installation of best quality wire 1(3x6) mm2 </t>
    </r>
    <r>
      <rPr>
        <sz val="12"/>
        <color theme="1"/>
        <rFont val="Calibri Light"/>
        <family val="2"/>
        <scheme val="major"/>
      </rPr>
      <t xml:space="preserve">
Prepare all materials, equipment, and manpower for  installation of best quality wire  1(3x6) mm2,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</si>
  <si>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t>B9</t>
  </si>
  <si>
    <r>
      <rPr>
        <b/>
        <u/>
        <sz val="12"/>
        <color theme="1"/>
        <rFont val="Calibri Light"/>
        <family val="2"/>
        <scheme val="major"/>
      </rPr>
      <t>Installation of air relive valve best quality.</t>
    </r>
    <r>
      <rPr>
        <sz val="12"/>
        <color theme="1"/>
        <rFont val="Calibri Light"/>
        <family val="2"/>
        <scheme val="major"/>
      </rPr>
      <t xml:space="preserve">
Prepare all materials, equipment, and manpower for the installation of air relive valve best qualtiy with all related activities to complete the job as per the drawing and instruction of the in-charge engineer all waste materials and debris are to be transported to the approved damp site. All tasks for this item are to be under the full approval of in charge engineer
</t>
    </r>
  </si>
  <si>
    <t>EACH</t>
  </si>
  <si>
    <t>B10</t>
  </si>
  <si>
    <r>
      <rPr>
        <b/>
        <u/>
        <sz val="12"/>
        <rFont val="Calibri Light"/>
        <family val="2"/>
        <scheme val="major"/>
      </rPr>
      <t>Installation of gate valve best quality</t>
    </r>
    <r>
      <rPr>
        <b/>
        <sz val="12"/>
        <rFont val="Calibri Light"/>
        <family val="2"/>
        <scheme val="major"/>
      </rPr>
      <t xml:space="preserve">
</t>
    </r>
    <r>
      <rPr>
        <sz val="12"/>
        <rFont val="Calibri Light"/>
        <family val="2"/>
        <scheme val="major"/>
      </rPr>
      <t>Prepare all materials, equipment, and manpower for the Supply and installation of gat galve best qualtiy with all related activities to complete the job as per drawing and instruction of the in-charge engineer All tasks for this item are to be under full approval of in charge engineer</t>
    </r>
  </si>
  <si>
    <t>B11</t>
  </si>
  <si>
    <r>
      <rPr>
        <b/>
        <u/>
        <sz val="12"/>
        <rFont val="Calibri Light"/>
        <family val="2"/>
        <scheme val="major"/>
      </rPr>
      <t>Supply and installation of elbow (dia=2 in) best qualtiy</t>
    </r>
    <r>
      <rPr>
        <b/>
        <sz val="12"/>
        <rFont val="Calibri Light"/>
        <family val="2"/>
        <scheme val="major"/>
      </rPr>
      <t xml:space="preserve">
</t>
    </r>
    <r>
      <rPr>
        <sz val="12"/>
        <rFont val="Calibri Light"/>
        <family val="2"/>
        <scheme val="major"/>
      </rPr>
      <t>Prepare all materials, equipment, and manpower for the Supply, installation of elbow with all related activities to complete the job as per drawing and instruction of the in-charge engineer All tasks for this item are to be under full approval of in charge engineer</t>
    </r>
  </si>
  <si>
    <t>B12</t>
  </si>
  <si>
    <r>
      <t xml:space="preserve">Supply and installation of check valve (dia= 2") best qualtiy
</t>
    </r>
    <r>
      <rPr>
        <sz val="12"/>
        <rFont val="Calibri Light"/>
        <family val="2"/>
        <scheme val="major"/>
      </rPr>
      <t>Prepare all materials, equipment, and manpower for supply and installation of check valve (dia=2") best qualtiy all related activities to complete the job as per drawing and instruction of the in-charge engineer  All tasks for this item are to be under the full approval of the charge engineer</t>
    </r>
  </si>
  <si>
    <t>B13</t>
  </si>
  <si>
    <r>
      <rPr>
        <b/>
        <u/>
        <sz val="12"/>
        <rFont val="Calibri Light"/>
        <family val="2"/>
        <scheme val="major"/>
      </rPr>
      <t xml:space="preserve">Supply and installation relegate of clay backfill around of casing pipe </t>
    </r>
    <r>
      <rPr>
        <sz val="12"/>
        <rFont val="Calibri Light"/>
        <family val="2"/>
        <scheme val="major"/>
      </rPr>
      <t xml:space="preserve">
Prepare all materials, equipment, and manpower for supply and installation relegate of clay backfill around of casing pipe  with all related activities to complete the job as per drawing and instruction of the in-charge engineer  All tasks for this item are to be under the full approval of the charge engineer</t>
    </r>
  </si>
  <si>
    <t>B14</t>
  </si>
  <si>
    <r>
      <rPr>
        <b/>
        <u/>
        <sz val="12"/>
        <rFont val="Calibri Light"/>
        <family val="2"/>
        <scheme val="major"/>
      </rPr>
      <t xml:space="preserve">Supply and installation of relegate of gravel for external around of filter pipe </t>
    </r>
    <r>
      <rPr>
        <sz val="12"/>
        <rFont val="Calibri Light"/>
        <family val="2"/>
        <scheme val="major"/>
      </rPr>
      <t xml:space="preserve">
Prepare all materials, equipment, and manpower for supply and installation of relegate of gravel for external around filter pipe  with all related activities to complete the job as per drawing and instruction of the in-charge engineer  All tasks for this item are to be under the full approval of the charge engineer</t>
    </r>
  </si>
  <si>
    <t>M3</t>
  </si>
  <si>
    <t>B15</t>
  </si>
  <si>
    <r>
      <rPr>
        <b/>
        <u/>
        <sz val="12"/>
        <rFont val="Calibri Light"/>
        <family val="2"/>
        <scheme val="major"/>
      </rPr>
      <t xml:space="preserve">Supply and installation of relegate for Sufa </t>
    </r>
    <r>
      <rPr>
        <sz val="12"/>
        <rFont val="Calibri Light"/>
        <family val="2"/>
        <scheme val="major"/>
      </rPr>
      <t xml:space="preserve">
Prepare all materials, equipment, and manpower for supply and installation of relegate for sufa  with all related activities to complete the job as per drawing and instruction of the in-charge engineer  All tasks for this item are to be under the full approval of the charge engineer</t>
    </r>
  </si>
  <si>
    <t>B16</t>
  </si>
  <si>
    <r>
      <t xml:space="preserve">Supply and installation of relegate of PCC mix 1:2:4 for Sufa
</t>
    </r>
    <r>
      <rPr>
        <sz val="12"/>
        <rFont val="Calibri Light"/>
        <family val="2"/>
        <scheme val="major"/>
      </rPr>
      <t>Prepare all materials, equipment, and manpower for the Supply and installation of the relegate of PCC (1:2:4) for Sufa with all required accessories, and  all related activities to complete the job as per the drawing and instructions of the in-charge engineer  All tasks for this item are to be under the full approval of the charge engineer</t>
    </r>
  </si>
  <si>
    <t>B17</t>
  </si>
  <si>
    <r>
      <t xml:space="preserve">Supply and installation of solar panels with high quality 270 W Polycrystalline made in Germany
</t>
    </r>
    <r>
      <rPr>
        <sz val="12"/>
        <rFont val="Calibri Light"/>
        <family val="2"/>
        <scheme val="major"/>
      </rPr>
      <t>Prepare all materials, equipment, and manpower for theSupply and installation of solar panels with high quality 270 W Polycrystalline made in Germany with  all related activities to complete the job as per the drawing and instructions of the in-charge engineer  All tasks for this item are to be under the full approval of the charge engineer</t>
    </r>
  </si>
  <si>
    <t>Ea</t>
  </si>
  <si>
    <t>B18</t>
  </si>
  <si>
    <r>
      <t xml:space="preserve">Supply and installation of chinese hybrid 5kw with high quality
</t>
    </r>
    <r>
      <rPr>
        <sz val="12"/>
        <rFont val="Calibri Light"/>
        <family val="2"/>
        <scheme val="major"/>
      </rPr>
      <t>Prepare all materials, equipment, and manpower for theSupply and installation of supply and installation of chinese hybrid 5kw with high quality with  all related activities to complete the job as per the drawing and instructions of the in-charge engineer  All tasks for this item are to be under the full approval of the charge engineer</t>
    </r>
  </si>
  <si>
    <t>B19</t>
  </si>
  <si>
    <r>
      <t xml:space="preserve">Supply and installation of dry battery 200 AMP for solar system made in Thailand with high quality
</t>
    </r>
    <r>
      <rPr>
        <sz val="12"/>
        <rFont val="Calibri Light"/>
        <family val="2"/>
        <scheme val="major"/>
      </rPr>
      <t>Prepare all materials, equipment, and manpower for the supply and installation of dry battery 200 AMP for solar system made in Thailand with high quality with  all related activities to complete the job as per the drawing and instructions of the in-charge engineer  All tasks for this item are to be under the full approval of the charge engineer</t>
    </r>
  </si>
  <si>
    <t>B20</t>
  </si>
  <si>
    <r>
      <t xml:space="preserve">Supply and installation of  wire 1(3x4) mm2 coper from water pump switch to waterpump
</t>
    </r>
    <r>
      <rPr>
        <sz val="12"/>
        <rFont val="Calibri Light"/>
        <family val="2"/>
        <scheme val="major"/>
      </rPr>
      <t>Prepare all materials, equipment, and manpower for the supply and installation of  wire 1(3x4) mm2 coper from water pump switch to waterpump with  all related activities to complete the job as per the drawing and instructions of the in-charge engineer  All tasks for this item are to be under the full approval of the charge engineer</t>
    </r>
  </si>
  <si>
    <t>B21</t>
  </si>
  <si>
    <r>
      <t xml:space="preserve">Supply and installation of  wire 1(1x10) mm2 coper from solar panel to battery good quality
</t>
    </r>
    <r>
      <rPr>
        <sz val="12"/>
        <rFont val="Calibri Light"/>
        <family val="2"/>
        <scheme val="major"/>
      </rPr>
      <t>Prepare all materials, equipment, and manpower for the supply and installation of  wire 1(3x4) mm2 coper from solar panel to battery good quality with all related activities to complete the job as per the drawing and instructions of the in-charge engineer  All tasks for this item are to be under the full approval of the charge engineer</t>
    </r>
  </si>
  <si>
    <t>B22</t>
  </si>
  <si>
    <r>
      <t xml:space="preserve">Supply and installation of  wire 1(2x4) mm2 coper from inventor to wiring of swich good quality
</t>
    </r>
    <r>
      <rPr>
        <sz val="12"/>
        <rFont val="Calibri Light"/>
        <family val="2"/>
        <scheme val="major"/>
      </rPr>
      <t>Prepare all materials, equipment, and manpower for the Supply and installation of  wire 1(2x4) mm2 coper from inventor to wiring of swich good quality with all related activities to complete the job as per the drawing and instructions of the in-charge engineer  All tasks for this item are to be under the full approval of the charge engineer</t>
    </r>
  </si>
  <si>
    <t>B23</t>
  </si>
  <si>
    <r>
      <t xml:space="preserve">Supply and installation of  grounding rod 3 meter length dia 20 mm from copper
</t>
    </r>
    <r>
      <rPr>
        <sz val="12"/>
        <rFont val="Calibri Light"/>
        <family val="2"/>
        <scheme val="major"/>
      </rPr>
      <t>Prepare all materials, equipment, and manpower for the Supply and installation of  grounding rod 3 meter length dia 20 mm from copper with all related activities to complete the job as per the drawing and instructions of the in-charge engineer  All tasks for this item are to be under the full approval of the charge engineer</t>
    </r>
  </si>
  <si>
    <t>B24</t>
  </si>
  <si>
    <r>
      <t xml:space="preserve">Supply and installation of connections for all systems
</t>
    </r>
    <r>
      <rPr>
        <sz val="12"/>
        <rFont val="Calibri Light"/>
        <family val="2"/>
        <scheme val="major"/>
      </rPr>
      <t>Prepare all materials, equipment, and manpower for the Supply and installation of connections for all systems with all related activities to complete the job as per the drawing and instructions of the in-charge engineer  All tasks for this item are to be under the full approval of the charge engineer</t>
    </r>
  </si>
  <si>
    <t>B25</t>
  </si>
  <si>
    <r>
      <t xml:space="preserve">Supply and installation of lighting protection rod 1.5m length dia 19mm coper
</t>
    </r>
    <r>
      <rPr>
        <sz val="12"/>
        <rFont val="Calibri Light"/>
        <family val="2"/>
        <scheme val="major"/>
      </rPr>
      <t>Prepare all materials, equipment, and manpower for the Supply and installation of lighting protection rod 1.5m length dia 19mm coper with all related activities to complete the job as per the drawing and instructions of the in-charge engineer  All tasks for this item are to be under the full approval of the charge engineer</t>
    </r>
  </si>
  <si>
    <t>B26</t>
  </si>
  <si>
    <r>
      <t xml:space="preserve">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t>
    </r>
    <r>
      <rPr>
        <sz val="12"/>
        <rFont val="Calibri Light"/>
        <family val="2"/>
        <scheme val="major"/>
      </rPr>
      <t>Prepare all materials, equipment, and manpower for the 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with all related activities to complete the job as per the drawing and instructions of the in-charge engineer  All tasks for this item are to be under the full approval of the charge engineer</t>
    </r>
  </si>
  <si>
    <t>B27</t>
  </si>
  <si>
    <r>
      <t xml:space="preserve">Well development (with one of the following techniques: Hydro jetting, sure blocks or air development)
</t>
    </r>
    <r>
      <rPr>
        <sz val="12"/>
        <rFont val="Calibri Light"/>
        <family val="2"/>
        <scheme val="major"/>
      </rPr>
      <t>Prepare all materials, equipment, and manpower for the Well development (with one of the following techniques: Hydro jetting, sure blocks or air development) with all related activities to complete the job as per the drawing and instructions of the in-charge engineer  All tasks for this item are to be under the full approval of the charge engineer.</t>
    </r>
  </si>
  <si>
    <t>Total cost of water well drilling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</si>
</sst>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5">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4"/>
      <color theme="1"/>
      <name val="Times New Roman"/>
      <family val="1"/>
    </font>
    <font>
      <b/>
      <sz val="16"/>
      <color theme="1"/>
      <name val="Calibri Light"/>
      <family val="2"/>
      <scheme val="major"/>
    </font>
    <font>
      <b/>
      <sz val="12"/>
      <color rgb="FF000000"/>
      <name val="Calibri Light"/>
      <family val="2"/>
      <scheme val="major"/>
    </font>
    <font>
      <b/>
      <sz val="14"/>
      <name val="Calibri Light"/>
      <family val="2"/>
      <scheme val="major"/>
    </font>
    <font>
      <sz val="11"/>
      <color theme="1"/>
      <name val="Calibri"/>
      <family val="2"/>
      <scheme val="minor"/>
    </font>
    <font>
      <sz val="10"/>
      <name val="Arial"/>
      <family val="2"/>
    </font>
    <font>
      <sz val="12"/>
      <color theme="1"/>
      <name val="Calibri Light"/>
      <family val="2"/>
      <scheme val="major"/>
    </font>
    <font>
      <b/>
      <u/>
      <sz val="12"/>
      <color theme="1"/>
      <name val="Calibri Light"/>
      <family val="2"/>
      <scheme val="major"/>
    </font>
    <font>
      <sz val="11"/>
      <color rgb="FF000000"/>
      <name val="Calibri Light"/>
      <family val="2"/>
      <scheme val="major"/>
    </font>
    <font>
      <b/>
      <u/>
      <sz val="11"/>
      <color rgb="FF000000"/>
      <name val="Calibri Light"/>
      <family val="2"/>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43" fontId="19" fillId="0" borderId="0" applyFont="0" applyFill="0" applyBorder="0" applyAlignment="0" applyProtection="0"/>
    <xf numFmtId="0" fontId="20" fillId="0" borderId="0"/>
  </cellStyleXfs>
  <cellXfs count="82">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1" fontId="11" fillId="0" borderId="5" xfId="0" applyNumberFormat="1" applyFont="1" applyBorder="1" applyAlignment="1">
      <alignment horizontal="center" vertical="center" shrinkToFi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6" xfId="0" applyFont="1" applyBorder="1" applyAlignment="1">
      <alignment horizontal="left" vertical="center" wrapText="1"/>
    </xf>
    <xf numFmtId="0" fontId="12" fillId="0" borderId="1" xfId="0" applyFont="1" applyBorder="1" applyAlignment="1">
      <alignment horizontal="left" vertical="top" wrapText="1"/>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15" fillId="5" borderId="11" xfId="0" applyNumberFormat="1" applyFont="1" applyFill="1" applyBorder="1" applyAlignment="1">
      <alignment horizontal="center" vertical="center"/>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0" fontId="7" fillId="0" borderId="1" xfId="0" applyFont="1" applyBorder="1" applyAlignment="1">
      <alignment horizontal="center" vertical="center" wrapText="1"/>
    </xf>
    <xf numFmtId="2" fontId="14" fillId="6" borderId="15" xfId="0" applyNumberFormat="1" applyFont="1" applyFill="1" applyBorder="1" applyAlignment="1">
      <alignment horizontal="center" vertical="center" wrapText="1"/>
    </xf>
    <xf numFmtId="0" fontId="0" fillId="0" borderId="0" xfId="0" applyAlignment="1">
      <alignment horizontal="left" vertical="center" wrapText="1"/>
    </xf>
    <xf numFmtId="164" fontId="14" fillId="0" borderId="1" xfId="0" applyNumberFormat="1" applyFont="1" applyBorder="1" applyAlignment="1">
      <alignment horizontal="center" vertical="center" shrinkToFit="1"/>
    </xf>
    <xf numFmtId="0" fontId="13" fillId="6" borderId="16" xfId="0" applyFont="1" applyFill="1" applyBorder="1" applyAlignment="1">
      <alignment horizontal="left" vertical="center" wrapText="1"/>
    </xf>
    <xf numFmtId="43" fontId="0" fillId="0" borderId="6" xfId="1" applyFont="1" applyBorder="1" applyAlignment="1">
      <alignment vertical="center"/>
    </xf>
    <xf numFmtId="0" fontId="7" fillId="0" borderId="1" xfId="0" applyFont="1" applyBorder="1" applyAlignment="1">
      <alignment horizontal="left" vertical="top" wrapText="1"/>
    </xf>
    <xf numFmtId="0" fontId="13" fillId="0" borderId="17" xfId="0" applyFont="1" applyBorder="1" applyAlignment="1">
      <alignment horizontal="center" vertical="center" wrapText="1"/>
    </xf>
    <xf numFmtId="164" fontId="14" fillId="0" borderId="17" xfId="0" applyNumberFormat="1" applyFont="1" applyBorder="1" applyAlignment="1">
      <alignment horizontal="center" vertical="center" shrinkToFit="1"/>
    </xf>
    <xf numFmtId="2" fontId="14" fillId="0" borderId="17" xfId="0" applyNumberFormat="1" applyFont="1" applyBorder="1" applyAlignment="1">
      <alignment horizontal="center"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1" fontId="11" fillId="0" borderId="1" xfId="0" applyNumberFormat="1" applyFont="1" applyBorder="1" applyAlignment="1">
      <alignment horizontal="center" vertical="center" shrinkToFit="1"/>
    </xf>
    <xf numFmtId="0" fontId="13" fillId="0" borderId="1" xfId="0" applyFont="1" applyBorder="1" applyAlignment="1">
      <alignment horizontal="left" vertical="center" wrapText="1"/>
    </xf>
    <xf numFmtId="0" fontId="21"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2" fontId="17" fillId="7" borderId="1" xfId="0" applyNumberFormat="1" applyFont="1" applyFill="1" applyBorder="1" applyAlignment="1">
      <alignment horizontal="center" vertical="center" wrapText="1"/>
    </xf>
    <xf numFmtId="0" fontId="13" fillId="7" borderId="1" xfId="0" applyFont="1" applyFill="1" applyBorder="1" applyAlignment="1">
      <alignment horizontal="left" vertical="center" wrapText="1"/>
    </xf>
    <xf numFmtId="0" fontId="23" fillId="0" borderId="18" xfId="0" applyFont="1" applyBorder="1" applyAlignment="1">
      <alignment horizontal="left" vertical="center" wrapText="1"/>
    </xf>
    <xf numFmtId="0" fontId="2" fillId="0" borderId="1" xfId="0" applyFont="1" applyBorder="1" applyAlignment="1">
      <alignment horizontal="center"/>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1" fontId="11" fillId="6" borderId="12" xfId="0" applyNumberFormat="1" applyFont="1" applyFill="1" applyBorder="1" applyAlignment="1">
      <alignment horizontal="center" vertical="center" shrinkToFit="1"/>
    </xf>
    <xf numFmtId="1" fontId="11" fillId="6" borderId="13" xfId="0" applyNumberFormat="1" applyFont="1" applyFill="1" applyBorder="1" applyAlignment="1">
      <alignment horizontal="center" vertical="center" shrinkToFit="1"/>
    </xf>
    <xf numFmtId="1" fontId="11" fillId="6" borderId="3" xfId="0" applyNumberFormat="1" applyFont="1" applyFill="1" applyBorder="1" applyAlignment="1">
      <alignment horizontal="center" vertical="center" shrinkToFi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0" fontId="9" fillId="0" borderId="6" xfId="0" applyFont="1" applyBorder="1" applyAlignment="1">
      <alignment horizontal="left"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4" borderId="1" xfId="0" applyFont="1" applyFill="1" applyBorder="1" applyAlignment="1">
      <alignment horizontal="center" vertical="center" wrapText="1"/>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45"/>
  <cols>
    <col min="1" max="1" width="4.85546875" bestFit="1" customWidth="1"/>
    <col min="2" max="2" width="26.42578125" bestFit="1" customWidth="1"/>
    <col min="3" max="3" width="23.85546875" bestFit="1" customWidth="1"/>
    <col min="10" max="10" width="9.5703125" bestFit="1" customWidth="1"/>
  </cols>
  <sheetData>
    <row r="1" spans="1:10" ht="15.6">
      <c r="A1" s="1" t="s">
        <v>0</v>
      </c>
      <c r="B1" s="2" t="s">
        <v>1</v>
      </c>
      <c r="C1" s="2" t="s">
        <v>2</v>
      </c>
      <c r="D1" s="2" t="s">
        <v>3</v>
      </c>
      <c r="E1" s="3" t="s">
        <v>0</v>
      </c>
      <c r="F1" s="2" t="s">
        <v>4</v>
      </c>
      <c r="G1" s="2" t="s">
        <v>5</v>
      </c>
      <c r="H1" s="2" t="s">
        <v>6</v>
      </c>
      <c r="I1" s="3" t="s">
        <v>7</v>
      </c>
      <c r="J1" s="2" t="s">
        <v>8</v>
      </c>
    </row>
    <row r="2" spans="1:10">
      <c r="A2" s="4">
        <v>1</v>
      </c>
      <c r="B2" s="5" t="s">
        <v>9</v>
      </c>
      <c r="C2" s="6"/>
      <c r="D2" s="6"/>
      <c r="E2" s="7"/>
      <c r="F2" s="6"/>
      <c r="G2" s="6"/>
      <c r="H2" s="6"/>
      <c r="I2" s="8"/>
      <c r="J2" s="9"/>
    </row>
    <row r="3" spans="1:10">
      <c r="A3" s="10"/>
      <c r="B3" s="11" t="s">
        <v>9</v>
      </c>
      <c r="C3" s="12" t="s">
        <v>10</v>
      </c>
      <c r="D3" s="12" t="s">
        <v>11</v>
      </c>
      <c r="E3" s="10">
        <v>1</v>
      </c>
      <c r="F3" s="13"/>
      <c r="G3" s="14"/>
      <c r="H3" s="10"/>
      <c r="I3" s="10">
        <v>1</v>
      </c>
      <c r="J3" s="10"/>
    </row>
    <row r="4" spans="1:10">
      <c r="A4" s="55" t="s">
        <v>7</v>
      </c>
      <c r="B4" s="55"/>
      <c r="C4" s="55"/>
      <c r="D4" s="55"/>
      <c r="E4" s="55"/>
      <c r="F4" s="55"/>
      <c r="G4" s="55"/>
      <c r="H4" s="55"/>
      <c r="I4" s="16">
        <f>SUM(I3)</f>
        <v>1</v>
      </c>
      <c r="J4" s="17"/>
    </row>
    <row r="5" spans="1:10">
      <c r="A5" s="4">
        <v>1</v>
      </c>
      <c r="B5" s="5" t="s">
        <v>12</v>
      </c>
      <c r="C5" s="6"/>
      <c r="D5" s="6"/>
      <c r="E5" s="7"/>
      <c r="F5" s="6"/>
      <c r="G5" s="6"/>
      <c r="H5" s="6"/>
      <c r="I5" s="8"/>
      <c r="J5" s="9"/>
    </row>
    <row r="6" spans="1:10" ht="16.5">
      <c r="A6" s="10"/>
      <c r="B6" s="11" t="s">
        <v>13</v>
      </c>
      <c r="C6" s="12" t="s">
        <v>14</v>
      </c>
      <c r="D6" s="12" t="s">
        <v>15</v>
      </c>
      <c r="E6" s="10">
        <v>1</v>
      </c>
      <c r="F6" s="10">
        <v>25.89</v>
      </c>
      <c r="G6" s="10"/>
      <c r="H6" s="10">
        <v>2.6</v>
      </c>
      <c r="I6" s="10">
        <f>E6*F6*H6</f>
        <v>67.314000000000007</v>
      </c>
      <c r="J6" s="10"/>
    </row>
    <row r="7" spans="1:10" ht="16.5">
      <c r="A7" s="10"/>
      <c r="B7" s="11"/>
      <c r="C7" s="12" t="s">
        <v>16</v>
      </c>
      <c r="D7" s="12" t="s">
        <v>15</v>
      </c>
      <c r="E7" s="10">
        <v>2</v>
      </c>
      <c r="F7" s="10">
        <f>10.3</f>
        <v>10.3</v>
      </c>
      <c r="G7" s="10"/>
      <c r="H7" s="10">
        <v>2.6</v>
      </c>
      <c r="I7" s="10">
        <f t="shared" ref="I7:I13" si="0">E7*F7*H7</f>
        <v>53.56</v>
      </c>
      <c r="J7" s="10"/>
    </row>
    <row r="8" spans="1:10" ht="16.5">
      <c r="A8" s="10"/>
      <c r="B8" s="11"/>
      <c r="C8" s="12" t="s">
        <v>17</v>
      </c>
      <c r="D8" s="12" t="s">
        <v>15</v>
      </c>
      <c r="E8" s="10">
        <v>2</v>
      </c>
      <c r="F8" s="10">
        <f>1.18</f>
        <v>1.18</v>
      </c>
      <c r="G8" s="10"/>
      <c r="H8" s="10">
        <v>2.6</v>
      </c>
      <c r="I8" s="10">
        <f t="shared" si="0"/>
        <v>6.1360000000000001</v>
      </c>
      <c r="J8" s="10"/>
    </row>
    <row r="9" spans="1:10" ht="16.5">
      <c r="A9" s="10"/>
      <c r="B9" s="11"/>
      <c r="C9" s="12" t="s">
        <v>18</v>
      </c>
      <c r="D9" s="12" t="s">
        <v>15</v>
      </c>
      <c r="E9" s="10">
        <v>1</v>
      </c>
      <c r="F9" s="10">
        <v>7.89</v>
      </c>
      <c r="G9" s="10"/>
      <c r="H9" s="10">
        <v>2.6</v>
      </c>
      <c r="I9" s="10">
        <f t="shared" si="0"/>
        <v>20.513999999999999</v>
      </c>
      <c r="J9" s="10"/>
    </row>
    <row r="10" spans="1:10" ht="16.5">
      <c r="A10" s="10"/>
      <c r="B10" s="11"/>
      <c r="C10" s="12" t="s">
        <v>19</v>
      </c>
      <c r="D10" s="12" t="s">
        <v>15</v>
      </c>
      <c r="E10" s="10">
        <v>2</v>
      </c>
      <c r="F10" s="10">
        <v>7.5</v>
      </c>
      <c r="G10" s="10"/>
      <c r="H10" s="10">
        <v>2.6</v>
      </c>
      <c r="I10" s="10">
        <f t="shared" si="0"/>
        <v>39</v>
      </c>
      <c r="J10" s="10"/>
    </row>
    <row r="11" spans="1:10" ht="16.5">
      <c r="A11" s="10"/>
      <c r="B11" s="11"/>
      <c r="C11" s="12" t="s">
        <v>20</v>
      </c>
      <c r="D11" s="12" t="s">
        <v>15</v>
      </c>
      <c r="E11" s="10">
        <v>2</v>
      </c>
      <c r="F11" s="10">
        <v>8.24</v>
      </c>
      <c r="G11" s="10"/>
      <c r="H11" s="10">
        <v>2.6</v>
      </c>
      <c r="I11" s="10">
        <f t="shared" si="0"/>
        <v>42.848000000000006</v>
      </c>
      <c r="J11" s="10"/>
    </row>
    <row r="12" spans="1:10" ht="16.5">
      <c r="A12" s="10"/>
      <c r="B12" s="11"/>
      <c r="C12" s="12" t="s">
        <v>20</v>
      </c>
      <c r="D12" s="12" t="s">
        <v>15</v>
      </c>
      <c r="E12" s="10">
        <v>2</v>
      </c>
      <c r="F12" s="10">
        <v>3.78</v>
      </c>
      <c r="G12" s="10"/>
      <c r="H12" s="10">
        <v>2.6</v>
      </c>
      <c r="I12" s="10">
        <f t="shared" si="0"/>
        <v>19.655999999999999</v>
      </c>
      <c r="J12" s="10"/>
    </row>
    <row r="13" spans="1:10" ht="16.5">
      <c r="A13" s="10"/>
      <c r="B13" s="11"/>
      <c r="C13" s="12" t="s">
        <v>21</v>
      </c>
      <c r="D13" s="12" t="s">
        <v>15</v>
      </c>
      <c r="E13" s="10">
        <v>1</v>
      </c>
      <c r="F13" s="10">
        <v>26</v>
      </c>
      <c r="G13" s="10"/>
      <c r="H13" s="10">
        <v>0.5</v>
      </c>
      <c r="I13" s="10">
        <f t="shared" si="0"/>
        <v>13</v>
      </c>
      <c r="J13" s="10"/>
    </row>
    <row r="14" spans="1:10">
      <c r="A14" s="55" t="s">
        <v>7</v>
      </c>
      <c r="B14" s="55"/>
      <c r="C14" s="55"/>
      <c r="D14" s="55"/>
      <c r="E14" s="55"/>
      <c r="F14" s="55"/>
      <c r="G14" s="55"/>
      <c r="H14" s="55"/>
      <c r="I14" s="16">
        <f>SUM(I6:I13)</f>
        <v>262.02800000000002</v>
      </c>
      <c r="J14" s="17"/>
    </row>
    <row r="15" spans="1:10">
      <c r="A15" s="15"/>
      <c r="B15" s="15"/>
      <c r="C15" s="15"/>
      <c r="D15" s="15"/>
      <c r="E15" s="15"/>
      <c r="F15" s="15"/>
      <c r="G15" s="15"/>
      <c r="H15" s="15"/>
      <c r="I15" s="16"/>
      <c r="J15" s="17"/>
    </row>
    <row r="16" spans="1:10">
      <c r="A16" s="4">
        <v>2</v>
      </c>
      <c r="B16" s="5" t="s">
        <v>22</v>
      </c>
      <c r="C16" s="6"/>
      <c r="D16" s="6"/>
      <c r="E16" s="7"/>
      <c r="F16" s="6"/>
      <c r="G16" s="6"/>
      <c r="H16" s="6"/>
      <c r="I16" s="8"/>
      <c r="J16" s="9"/>
    </row>
    <row r="17" spans="1:13" ht="16.5">
      <c r="A17" s="10"/>
      <c r="B17" s="11" t="s">
        <v>13</v>
      </c>
      <c r="C17" s="12" t="s">
        <v>14</v>
      </c>
      <c r="D17" s="12" t="s">
        <v>15</v>
      </c>
      <c r="E17" s="10">
        <v>1</v>
      </c>
      <c r="F17" s="10">
        <v>25.89</v>
      </c>
      <c r="G17" s="10"/>
      <c r="H17" s="10">
        <v>2.6</v>
      </c>
      <c r="I17" s="10">
        <f>E17*F17*H17</f>
        <v>67.314000000000007</v>
      </c>
      <c r="J17" s="10"/>
    </row>
    <row r="18" spans="1:13" ht="16.5">
      <c r="A18" s="10"/>
      <c r="B18" s="11"/>
      <c r="C18" s="12" t="s">
        <v>16</v>
      </c>
      <c r="D18" s="12" t="s">
        <v>15</v>
      </c>
      <c r="E18" s="10">
        <v>2</v>
      </c>
      <c r="F18" s="10">
        <f>10.3</f>
        <v>10.3</v>
      </c>
      <c r="G18" s="10"/>
      <c r="H18" s="10">
        <v>2.6</v>
      </c>
      <c r="I18" s="10">
        <f t="shared" ref="I18:I24" si="1">E18*F18*H18</f>
        <v>53.56</v>
      </c>
      <c r="J18" s="10"/>
      <c r="M18">
        <f>0.5+0.15+0.12+1.28</f>
        <v>2.0499999999999998</v>
      </c>
    </row>
    <row r="19" spans="1:13" ht="16.5">
      <c r="A19" s="10"/>
      <c r="B19" s="11"/>
      <c r="C19" s="12" t="s">
        <v>17</v>
      </c>
      <c r="D19" s="12" t="s">
        <v>15</v>
      </c>
      <c r="E19" s="10">
        <v>2</v>
      </c>
      <c r="F19" s="10">
        <f>1.18</f>
        <v>1.18</v>
      </c>
      <c r="G19" s="10"/>
      <c r="H19" s="10">
        <v>2.6</v>
      </c>
      <c r="I19" s="10">
        <f t="shared" si="1"/>
        <v>6.1360000000000001</v>
      </c>
      <c r="J19" s="10"/>
    </row>
    <row r="20" spans="1:13" ht="16.5">
      <c r="A20" s="10"/>
      <c r="B20" s="11"/>
      <c r="C20" s="12" t="s">
        <v>18</v>
      </c>
      <c r="D20" s="12" t="s">
        <v>15</v>
      </c>
      <c r="E20" s="10">
        <v>1</v>
      </c>
      <c r="F20" s="10">
        <v>7.89</v>
      </c>
      <c r="G20" s="10"/>
      <c r="H20" s="10">
        <v>2.6</v>
      </c>
      <c r="I20" s="10">
        <f t="shared" si="1"/>
        <v>20.513999999999999</v>
      </c>
      <c r="J20" s="10"/>
    </row>
    <row r="21" spans="1:13" ht="16.5">
      <c r="A21" s="10"/>
      <c r="B21" s="11"/>
      <c r="C21" s="12" t="s">
        <v>19</v>
      </c>
      <c r="D21" s="12" t="s">
        <v>15</v>
      </c>
      <c r="E21" s="10">
        <v>2</v>
      </c>
      <c r="F21" s="10">
        <v>7.5</v>
      </c>
      <c r="G21" s="10"/>
      <c r="H21" s="10">
        <v>2.6</v>
      </c>
      <c r="I21" s="10">
        <f t="shared" si="1"/>
        <v>39</v>
      </c>
      <c r="J21" s="10"/>
    </row>
    <row r="22" spans="1:13" ht="16.5">
      <c r="A22" s="10"/>
      <c r="B22" s="11"/>
      <c r="C22" s="12" t="s">
        <v>20</v>
      </c>
      <c r="D22" s="12" t="s">
        <v>15</v>
      </c>
      <c r="E22" s="10">
        <v>2</v>
      </c>
      <c r="F22" s="10">
        <v>8.24</v>
      </c>
      <c r="G22" s="10"/>
      <c r="H22" s="10">
        <v>2.6</v>
      </c>
      <c r="I22" s="10">
        <f t="shared" si="1"/>
        <v>42.848000000000006</v>
      </c>
      <c r="J22" s="10"/>
    </row>
    <row r="23" spans="1:13" ht="16.5">
      <c r="A23" s="10"/>
      <c r="B23" s="11"/>
      <c r="C23" s="12" t="s">
        <v>20</v>
      </c>
      <c r="D23" s="12" t="s">
        <v>15</v>
      </c>
      <c r="E23" s="10">
        <v>2</v>
      </c>
      <c r="F23" s="10">
        <v>3.78</v>
      </c>
      <c r="G23" s="10"/>
      <c r="H23" s="10">
        <v>2.6</v>
      </c>
      <c r="I23" s="10">
        <f t="shared" si="1"/>
        <v>19.655999999999999</v>
      </c>
      <c r="J23" s="10"/>
    </row>
    <row r="24" spans="1:13" ht="16.5">
      <c r="A24" s="10"/>
      <c r="B24" s="11"/>
      <c r="C24" s="12" t="s">
        <v>21</v>
      </c>
      <c r="D24" s="12" t="s">
        <v>15</v>
      </c>
      <c r="E24" s="10">
        <v>1</v>
      </c>
      <c r="F24" s="10">
        <v>101</v>
      </c>
      <c r="G24" s="10"/>
      <c r="H24">
        <f>0.5+0.15+0.12+1.28+0.5</f>
        <v>2.5499999999999998</v>
      </c>
      <c r="I24" s="10">
        <f t="shared" si="1"/>
        <v>257.54999999999995</v>
      </c>
      <c r="J24" s="10"/>
    </row>
    <row r="25" spans="1:13">
      <c r="A25" s="55" t="s">
        <v>7</v>
      </c>
      <c r="B25" s="55"/>
      <c r="C25" s="55"/>
      <c r="D25" s="55"/>
      <c r="E25" s="55"/>
      <c r="F25" s="55"/>
      <c r="G25" s="55"/>
      <c r="H25" s="55"/>
      <c r="I25" s="16">
        <f>SUM(I17:I24)</f>
        <v>506.57799999999997</v>
      </c>
      <c r="J25" s="17"/>
    </row>
    <row r="26" spans="1:13">
      <c r="A26" s="4">
        <v>2</v>
      </c>
      <c r="B26" s="5" t="s">
        <v>23</v>
      </c>
      <c r="C26" s="6"/>
      <c r="D26" s="6"/>
      <c r="E26" s="7"/>
      <c r="F26" s="6"/>
      <c r="G26" s="6"/>
      <c r="H26" s="6"/>
      <c r="I26" s="8"/>
      <c r="J26" s="9"/>
    </row>
    <row r="27" spans="1:13" ht="16.5">
      <c r="A27" s="10"/>
      <c r="B27" s="11" t="s">
        <v>24</v>
      </c>
      <c r="C27" s="12" t="s">
        <v>25</v>
      </c>
      <c r="D27" s="12" t="s">
        <v>15</v>
      </c>
      <c r="E27" s="10">
        <v>1</v>
      </c>
      <c r="F27" s="10">
        <f>4.39+3.38+1</f>
        <v>8.77</v>
      </c>
      <c r="G27" s="10">
        <v>1.25</v>
      </c>
      <c r="H27" s="10"/>
      <c r="I27" s="10">
        <f>E27*F27*G27</f>
        <v>10.962499999999999</v>
      </c>
      <c r="J27" s="10"/>
    </row>
    <row r="28" spans="1:13" ht="16.5">
      <c r="A28" s="10"/>
      <c r="B28" s="11"/>
      <c r="C28" s="12" t="s">
        <v>26</v>
      </c>
      <c r="D28" s="12" t="s">
        <v>15</v>
      </c>
      <c r="E28" s="10">
        <v>1</v>
      </c>
      <c r="F28" s="10">
        <v>4.41</v>
      </c>
      <c r="G28" s="10">
        <v>0.5</v>
      </c>
      <c r="H28" s="10"/>
      <c r="I28" s="10">
        <f t="shared" ref="I28:I37" si="2">E28*F28*G28</f>
        <v>2.2050000000000001</v>
      </c>
      <c r="J28" s="10"/>
    </row>
    <row r="29" spans="1:13" ht="16.5">
      <c r="A29" s="10"/>
      <c r="B29" s="11"/>
      <c r="C29" s="12" t="s">
        <v>27</v>
      </c>
      <c r="D29" s="12" t="s">
        <v>15</v>
      </c>
      <c r="E29" s="10">
        <v>1</v>
      </c>
      <c r="F29" s="10">
        <v>3</v>
      </c>
      <c r="G29" s="10">
        <v>0.5</v>
      </c>
      <c r="H29" s="10"/>
      <c r="I29" s="10">
        <f t="shared" si="2"/>
        <v>1.5</v>
      </c>
      <c r="J29" s="10"/>
    </row>
    <row r="30" spans="1:13" ht="16.5">
      <c r="A30" s="10"/>
      <c r="B30" s="11"/>
      <c r="C30" s="12" t="s">
        <v>28</v>
      </c>
      <c r="D30" s="12" t="s">
        <v>15</v>
      </c>
      <c r="E30" s="10">
        <v>1</v>
      </c>
      <c r="F30" s="10">
        <f>3.21*2</f>
        <v>6.42</v>
      </c>
      <c r="G30" s="10">
        <v>2</v>
      </c>
      <c r="H30" s="10"/>
      <c r="I30" s="10">
        <f t="shared" si="2"/>
        <v>12.84</v>
      </c>
      <c r="J30" s="10"/>
    </row>
    <row r="31" spans="1:13" ht="16.5">
      <c r="A31" s="10"/>
      <c r="B31" s="11"/>
      <c r="C31" s="12" t="s">
        <v>29</v>
      </c>
      <c r="D31" s="12" t="s">
        <v>15</v>
      </c>
      <c r="E31" s="10">
        <v>1</v>
      </c>
      <c r="F31" s="10">
        <f>3.2+3.45</f>
        <v>6.65</v>
      </c>
      <c r="G31" s="10">
        <v>2.5</v>
      </c>
      <c r="H31" s="10"/>
      <c r="I31" s="10">
        <f t="shared" si="2"/>
        <v>16.625</v>
      </c>
      <c r="J31" s="10"/>
    </row>
    <row r="32" spans="1:13" ht="16.5">
      <c r="A32" s="10"/>
      <c r="B32" s="11"/>
      <c r="C32" s="12" t="s">
        <v>30</v>
      </c>
      <c r="D32" s="12" t="s">
        <v>15</v>
      </c>
      <c r="E32" s="10">
        <v>1</v>
      </c>
      <c r="F32" s="10">
        <v>3</v>
      </c>
      <c r="G32" s="10">
        <v>0.5</v>
      </c>
      <c r="H32" s="10"/>
      <c r="I32" s="10">
        <f t="shared" si="2"/>
        <v>1.5</v>
      </c>
      <c r="J32" s="10"/>
    </row>
    <row r="33" spans="1:10" ht="16.5">
      <c r="A33" s="10"/>
      <c r="B33" s="11"/>
      <c r="C33" s="12" t="s">
        <v>31</v>
      </c>
      <c r="D33" s="12" t="s">
        <v>15</v>
      </c>
      <c r="E33" s="10">
        <v>1</v>
      </c>
      <c r="F33" s="10">
        <v>0.5</v>
      </c>
      <c r="G33" s="10">
        <v>0.5</v>
      </c>
      <c r="H33" s="10"/>
      <c r="I33" s="10">
        <f t="shared" si="2"/>
        <v>0.25</v>
      </c>
      <c r="J33" s="10"/>
    </row>
    <row r="34" spans="1:10" ht="16.5">
      <c r="A34" s="10"/>
      <c r="B34" s="11"/>
      <c r="C34" s="12" t="s">
        <v>32</v>
      </c>
      <c r="D34" s="12" t="s">
        <v>15</v>
      </c>
      <c r="E34" s="10">
        <v>1</v>
      </c>
      <c r="F34" s="10">
        <v>1</v>
      </c>
      <c r="G34" s="10">
        <v>2.5</v>
      </c>
      <c r="H34" s="10"/>
      <c r="I34" s="10">
        <f t="shared" si="2"/>
        <v>2.5</v>
      </c>
      <c r="J34" s="10"/>
    </row>
    <row r="35" spans="1:10" ht="16.5">
      <c r="A35" s="10"/>
      <c r="B35" s="11"/>
      <c r="C35" s="12" t="s">
        <v>33</v>
      </c>
      <c r="D35" s="12" t="s">
        <v>15</v>
      </c>
      <c r="E35" s="10">
        <v>1</v>
      </c>
      <c r="F35" s="10">
        <v>2</v>
      </c>
      <c r="G35" s="10">
        <v>0.5</v>
      </c>
      <c r="H35" s="10"/>
      <c r="I35" s="10">
        <f t="shared" si="2"/>
        <v>1</v>
      </c>
      <c r="J35" s="10"/>
    </row>
    <row r="36" spans="1:10" ht="16.5">
      <c r="A36" s="10"/>
      <c r="B36" s="11"/>
      <c r="C36" s="12" t="s">
        <v>34</v>
      </c>
      <c r="D36" s="12" t="s">
        <v>15</v>
      </c>
      <c r="E36" s="10">
        <v>1</v>
      </c>
      <c r="F36" s="10">
        <f>2+1.5+2+4</f>
        <v>9.5</v>
      </c>
      <c r="G36" s="10">
        <v>2.5</v>
      </c>
      <c r="H36" s="10"/>
      <c r="I36" s="10">
        <f t="shared" si="2"/>
        <v>23.75</v>
      </c>
      <c r="J36" s="10"/>
    </row>
    <row r="37" spans="1:10" ht="16.5">
      <c r="A37" s="10"/>
      <c r="B37" s="11"/>
      <c r="C37" s="12" t="s">
        <v>35</v>
      </c>
      <c r="D37" s="12" t="s">
        <v>15</v>
      </c>
      <c r="E37" s="10">
        <v>1</v>
      </c>
      <c r="F37" s="10">
        <v>5.16</v>
      </c>
      <c r="G37" s="10">
        <v>1.2</v>
      </c>
      <c r="H37" s="10"/>
      <c r="I37" s="10">
        <f t="shared" si="2"/>
        <v>6.1920000000000002</v>
      </c>
      <c r="J37" s="10"/>
    </row>
    <row r="38" spans="1:10">
      <c r="A38" s="55" t="s">
        <v>7</v>
      </c>
      <c r="B38" s="55"/>
      <c r="C38" s="55"/>
      <c r="D38" s="55"/>
      <c r="E38" s="55"/>
      <c r="F38" s="55"/>
      <c r="G38" s="55"/>
      <c r="H38" s="55"/>
      <c r="I38" s="16">
        <f>SUM(I27:I37)</f>
        <v>79.3245</v>
      </c>
      <c r="J38" s="17"/>
    </row>
    <row r="39" spans="1:10" ht="16.5">
      <c r="A39" s="10"/>
      <c r="B39" s="11" t="s">
        <v>36</v>
      </c>
      <c r="C39" s="12" t="s">
        <v>26</v>
      </c>
      <c r="D39" s="12" t="s">
        <v>15</v>
      </c>
      <c r="E39" s="10">
        <v>1</v>
      </c>
      <c r="F39" s="10">
        <v>2</v>
      </c>
      <c r="G39" s="10">
        <v>1</v>
      </c>
      <c r="H39" s="10"/>
      <c r="I39" s="10">
        <f t="shared" ref="I39:I51" si="3">E39*F39*G39</f>
        <v>2</v>
      </c>
      <c r="J39" s="10"/>
    </row>
    <row r="40" spans="1:10" ht="16.5">
      <c r="A40" s="10"/>
      <c r="B40" s="11"/>
      <c r="C40" s="12" t="s">
        <v>27</v>
      </c>
      <c r="D40" s="12" t="s">
        <v>15</v>
      </c>
      <c r="E40" s="10">
        <v>1</v>
      </c>
      <c r="F40" s="10">
        <v>4.4000000000000004</v>
      </c>
      <c r="G40" s="10">
        <v>3</v>
      </c>
      <c r="H40" s="10"/>
      <c r="I40" s="10">
        <f t="shared" si="3"/>
        <v>13.200000000000001</v>
      </c>
      <c r="J40" s="10"/>
    </row>
    <row r="41" spans="1:10" ht="16.5">
      <c r="A41" s="10"/>
      <c r="B41" s="11"/>
      <c r="C41" s="12" t="s">
        <v>28</v>
      </c>
      <c r="D41" s="12" t="s">
        <v>15</v>
      </c>
      <c r="E41" s="10">
        <v>1</v>
      </c>
      <c r="F41" s="10">
        <v>3</v>
      </c>
      <c r="G41" s="10">
        <v>3</v>
      </c>
      <c r="H41" s="10"/>
      <c r="I41" s="10">
        <f t="shared" si="3"/>
        <v>9</v>
      </c>
      <c r="J41" s="10"/>
    </row>
    <row r="42" spans="1:10" ht="16.5">
      <c r="A42" s="10"/>
      <c r="B42" s="11"/>
      <c r="C42" s="12" t="s">
        <v>29</v>
      </c>
      <c r="D42" s="12" t="s">
        <v>15</v>
      </c>
      <c r="E42" s="10">
        <v>1</v>
      </c>
      <c r="F42" s="10">
        <v>3</v>
      </c>
      <c r="G42" s="10">
        <v>2</v>
      </c>
      <c r="H42" s="10"/>
      <c r="I42" s="10">
        <f t="shared" si="3"/>
        <v>6</v>
      </c>
      <c r="J42" s="10"/>
    </row>
    <row r="43" spans="1:10" ht="16.5">
      <c r="A43" s="10"/>
      <c r="B43" s="11"/>
      <c r="C43" s="12" t="s">
        <v>30</v>
      </c>
      <c r="D43" s="12" t="s">
        <v>15</v>
      </c>
      <c r="E43" s="10">
        <v>1</v>
      </c>
      <c r="F43" s="10">
        <v>1</v>
      </c>
      <c r="G43" s="10">
        <v>1</v>
      </c>
      <c r="H43" s="10"/>
      <c r="I43" s="10">
        <f t="shared" si="3"/>
        <v>1</v>
      </c>
      <c r="J43" s="10"/>
    </row>
    <row r="44" spans="1:10" ht="16.5">
      <c r="A44" s="10"/>
      <c r="B44" s="11"/>
      <c r="C44" s="12" t="s">
        <v>37</v>
      </c>
      <c r="D44" s="12" t="s">
        <v>15</v>
      </c>
      <c r="E44" s="10">
        <v>1</v>
      </c>
      <c r="F44" s="10">
        <v>3</v>
      </c>
      <c r="G44" s="10">
        <v>2</v>
      </c>
      <c r="H44" s="10"/>
      <c r="I44" s="10">
        <f t="shared" si="3"/>
        <v>6</v>
      </c>
      <c r="J44" s="10"/>
    </row>
    <row r="45" spans="1:10" ht="16.5">
      <c r="A45" s="10"/>
      <c r="B45" s="11"/>
      <c r="C45" s="12" t="s">
        <v>38</v>
      </c>
      <c r="D45" s="12" t="s">
        <v>15</v>
      </c>
      <c r="E45" s="10">
        <v>1</v>
      </c>
      <c r="F45" s="10">
        <v>2</v>
      </c>
      <c r="G45" s="10">
        <v>2.5</v>
      </c>
      <c r="H45" s="10"/>
      <c r="I45" s="10">
        <f t="shared" ref="I45" si="4">E45*F45*G45</f>
        <v>5</v>
      </c>
      <c r="J45" s="10"/>
    </row>
    <row r="46" spans="1:10" ht="16.5">
      <c r="A46" s="10"/>
      <c r="B46" s="11"/>
      <c r="C46" s="12" t="s">
        <v>31</v>
      </c>
      <c r="D46" s="12" t="s">
        <v>15</v>
      </c>
      <c r="E46" s="10">
        <v>1</v>
      </c>
      <c r="F46" s="10">
        <v>1.5</v>
      </c>
      <c r="G46" s="10">
        <v>3.5</v>
      </c>
      <c r="H46" s="10"/>
      <c r="I46" s="10">
        <f t="shared" si="3"/>
        <v>5.25</v>
      </c>
      <c r="J46" s="10"/>
    </row>
    <row r="47" spans="1:10" ht="16.5">
      <c r="A47" s="10"/>
      <c r="B47" s="11"/>
      <c r="C47" s="12" t="s">
        <v>32</v>
      </c>
      <c r="D47" s="12" t="s">
        <v>15</v>
      </c>
      <c r="E47" s="10">
        <v>1</v>
      </c>
      <c r="F47" s="10">
        <v>2</v>
      </c>
      <c r="G47" s="10">
        <v>5</v>
      </c>
      <c r="H47" s="10"/>
      <c r="I47" s="10">
        <f t="shared" si="3"/>
        <v>10</v>
      </c>
      <c r="J47" s="10"/>
    </row>
    <row r="48" spans="1:10" ht="16.5">
      <c r="A48" s="10"/>
      <c r="B48" s="11"/>
      <c r="C48" s="12" t="s">
        <v>33</v>
      </c>
      <c r="D48" s="12" t="s">
        <v>15</v>
      </c>
      <c r="E48" s="10">
        <v>1</v>
      </c>
      <c r="F48" s="10">
        <v>4</v>
      </c>
      <c r="G48" s="10">
        <v>2</v>
      </c>
      <c r="H48" s="10"/>
      <c r="I48" s="10">
        <f t="shared" si="3"/>
        <v>8</v>
      </c>
      <c r="J48" s="10"/>
    </row>
    <row r="49" spans="1:10" ht="16.5">
      <c r="A49" s="10"/>
      <c r="B49" s="11"/>
      <c r="C49" s="12" t="s">
        <v>34</v>
      </c>
      <c r="D49" s="12" t="s">
        <v>15</v>
      </c>
      <c r="E49" s="10">
        <v>1</v>
      </c>
      <c r="F49" s="10">
        <v>2</v>
      </c>
      <c r="G49" s="10">
        <v>2.5</v>
      </c>
      <c r="H49" s="10"/>
      <c r="I49" s="10">
        <f t="shared" si="3"/>
        <v>5</v>
      </c>
      <c r="J49" s="10"/>
    </row>
    <row r="50" spans="1:10" ht="16.5">
      <c r="A50" s="10"/>
      <c r="B50" s="11"/>
      <c r="C50" s="12" t="s">
        <v>35</v>
      </c>
      <c r="D50" s="12" t="s">
        <v>15</v>
      </c>
      <c r="E50" s="10">
        <v>1</v>
      </c>
      <c r="F50" s="10">
        <v>1</v>
      </c>
      <c r="G50" s="10">
        <v>1</v>
      </c>
      <c r="H50" s="10"/>
      <c r="I50" s="10">
        <f t="shared" si="3"/>
        <v>1</v>
      </c>
      <c r="J50" s="10"/>
    </row>
    <row r="51" spans="1:10" ht="16.5">
      <c r="A51" s="10"/>
      <c r="B51" s="11"/>
      <c r="C51" s="12" t="s">
        <v>39</v>
      </c>
      <c r="D51" s="12" t="s">
        <v>15</v>
      </c>
      <c r="E51" s="10">
        <v>1</v>
      </c>
      <c r="F51" s="10">
        <v>3</v>
      </c>
      <c r="G51" s="10">
        <v>1.5</v>
      </c>
      <c r="H51" s="10"/>
      <c r="I51" s="10">
        <f t="shared" si="3"/>
        <v>4.5</v>
      </c>
      <c r="J51" s="10"/>
    </row>
    <row r="52" spans="1:10">
      <c r="A52" s="55" t="s">
        <v>7</v>
      </c>
      <c r="B52" s="55"/>
      <c r="C52" s="55"/>
      <c r="D52" s="55"/>
      <c r="E52" s="55"/>
      <c r="F52" s="55"/>
      <c r="G52" s="55"/>
      <c r="H52" s="55"/>
      <c r="I52" s="16">
        <f>SUM(I39:I51)</f>
        <v>75.95</v>
      </c>
      <c r="J52" s="17"/>
    </row>
    <row r="53" spans="1:10">
      <c r="A53" s="4">
        <v>3</v>
      </c>
      <c r="B53" s="5" t="s">
        <v>40</v>
      </c>
      <c r="C53" s="6"/>
      <c r="D53" s="6"/>
      <c r="E53" s="7"/>
      <c r="F53" s="6"/>
      <c r="G53" s="6"/>
      <c r="H53" s="6"/>
      <c r="I53" s="8"/>
      <c r="J53" s="9"/>
    </row>
    <row r="54" spans="1:10" ht="16.5">
      <c r="A54" s="10"/>
      <c r="B54" s="11" t="s">
        <v>41</v>
      </c>
      <c r="C54" s="12" t="s">
        <v>33</v>
      </c>
      <c r="D54" s="12" t="s">
        <v>15</v>
      </c>
      <c r="E54" s="10">
        <v>1</v>
      </c>
      <c r="F54" s="10">
        <f>3.91*2+4.77</f>
        <v>12.59</v>
      </c>
      <c r="G54" s="10">
        <v>2.5</v>
      </c>
      <c r="H54" s="10"/>
      <c r="I54" s="10">
        <f>E54*F54*G54</f>
        <v>31.475000000000001</v>
      </c>
      <c r="J54" s="10"/>
    </row>
    <row r="55" spans="1:10" ht="16.5">
      <c r="A55" s="10"/>
      <c r="B55" s="11"/>
      <c r="C55" s="12" t="s">
        <v>34</v>
      </c>
      <c r="D55" s="12" t="s">
        <v>15</v>
      </c>
      <c r="E55" s="10">
        <v>1</v>
      </c>
      <c r="F55" s="10">
        <f>4.05*2+7.08*2</f>
        <v>22.259999999999998</v>
      </c>
      <c r="G55" s="10">
        <v>2.5</v>
      </c>
      <c r="H55" s="10"/>
      <c r="I55" s="10">
        <f t="shared" ref="I55:I63" si="5">E55*F55*G55</f>
        <v>55.649999999999991</v>
      </c>
      <c r="J55" s="10"/>
    </row>
    <row r="56" spans="1:10" ht="16.5">
      <c r="A56" s="10"/>
      <c r="B56" s="11"/>
      <c r="C56" s="12" t="s">
        <v>32</v>
      </c>
      <c r="D56" s="12" t="s">
        <v>15</v>
      </c>
      <c r="E56" s="10">
        <v>1</v>
      </c>
      <c r="F56" s="10">
        <f>9.53*2+1.89</f>
        <v>20.95</v>
      </c>
      <c r="G56" s="10">
        <v>2.5</v>
      </c>
      <c r="H56" s="10"/>
      <c r="I56" s="10">
        <f t="shared" si="5"/>
        <v>52.375</v>
      </c>
      <c r="J56" s="10"/>
    </row>
    <row r="57" spans="1:10" ht="16.5">
      <c r="A57" s="10"/>
      <c r="B57" s="11"/>
      <c r="C57" s="12" t="s">
        <v>31</v>
      </c>
      <c r="D57" s="12" t="s">
        <v>15</v>
      </c>
      <c r="E57" s="10">
        <v>1</v>
      </c>
      <c r="F57" s="10">
        <f>3.45*2+3.37*2</f>
        <v>13.64</v>
      </c>
      <c r="G57" s="10">
        <v>2.5</v>
      </c>
      <c r="H57" s="10"/>
      <c r="I57" s="10">
        <f t="shared" si="5"/>
        <v>34.1</v>
      </c>
      <c r="J57" s="10"/>
    </row>
    <row r="58" spans="1:10" ht="16.5">
      <c r="A58" s="10"/>
      <c r="B58" s="11"/>
      <c r="C58" s="12" t="s">
        <v>29</v>
      </c>
      <c r="D58" s="12" t="s">
        <v>15</v>
      </c>
      <c r="E58" s="10">
        <v>1</v>
      </c>
      <c r="F58" s="10">
        <f>3.5*2+4*2</f>
        <v>15</v>
      </c>
      <c r="G58" s="10">
        <v>2.5</v>
      </c>
      <c r="H58" s="10"/>
      <c r="I58" s="10">
        <f t="shared" si="5"/>
        <v>37.5</v>
      </c>
      <c r="J58" s="10"/>
    </row>
    <row r="59" spans="1:10" ht="16.5">
      <c r="A59" s="10"/>
      <c r="B59" s="11"/>
      <c r="C59" s="12" t="s">
        <v>30</v>
      </c>
      <c r="D59" s="12" t="s">
        <v>15</v>
      </c>
      <c r="E59" s="10">
        <v>1</v>
      </c>
      <c r="F59" s="10">
        <f>5.45*2+6.66*2</f>
        <v>24.22</v>
      </c>
      <c r="G59" s="10">
        <v>2.5</v>
      </c>
      <c r="H59" s="10"/>
      <c r="I59" s="10">
        <f t="shared" si="5"/>
        <v>60.55</v>
      </c>
      <c r="J59" s="10"/>
    </row>
    <row r="60" spans="1:10" ht="16.5">
      <c r="A60" s="10"/>
      <c r="B60" s="11"/>
      <c r="C60" s="12" t="s">
        <v>28</v>
      </c>
      <c r="D60" s="12" t="s">
        <v>15</v>
      </c>
      <c r="E60" s="10">
        <v>1</v>
      </c>
      <c r="F60" s="10">
        <f>3.5*2+3.21*2</f>
        <v>13.42</v>
      </c>
      <c r="G60" s="10">
        <v>2.5</v>
      </c>
      <c r="H60" s="10"/>
      <c r="I60" s="10">
        <f t="shared" si="5"/>
        <v>33.549999999999997</v>
      </c>
      <c r="J60" s="10"/>
    </row>
    <row r="61" spans="1:10" ht="16.5">
      <c r="A61" s="10"/>
      <c r="B61" s="11"/>
      <c r="C61" s="12" t="s">
        <v>27</v>
      </c>
      <c r="D61" s="12" t="s">
        <v>15</v>
      </c>
      <c r="E61" s="10">
        <v>1</v>
      </c>
      <c r="F61" s="10">
        <f>4.5*2+3*2</f>
        <v>15</v>
      </c>
      <c r="G61" s="10">
        <v>2.5</v>
      </c>
      <c r="H61" s="10"/>
      <c r="I61" s="10">
        <f t="shared" si="5"/>
        <v>37.5</v>
      </c>
      <c r="J61" s="10"/>
    </row>
    <row r="62" spans="1:10" ht="16.5">
      <c r="A62" s="10"/>
      <c r="B62" s="11"/>
      <c r="C62" s="12" t="s">
        <v>26</v>
      </c>
      <c r="D62" s="12" t="s">
        <v>15</v>
      </c>
      <c r="E62" s="10">
        <v>1</v>
      </c>
      <c r="F62" s="10">
        <f>4.5*2+4.1*2</f>
        <v>17.2</v>
      </c>
      <c r="G62" s="10">
        <v>2.5</v>
      </c>
      <c r="H62" s="10"/>
      <c r="I62" s="10">
        <f t="shared" si="5"/>
        <v>43</v>
      </c>
      <c r="J62" s="10"/>
    </row>
    <row r="63" spans="1:10" ht="16.5">
      <c r="A63" s="10"/>
      <c r="B63" s="11"/>
      <c r="C63" s="12" t="s">
        <v>25</v>
      </c>
      <c r="D63" s="12" t="s">
        <v>15</v>
      </c>
      <c r="E63" s="10">
        <v>1</v>
      </c>
      <c r="F63" s="10">
        <f>4.5*2+3.5*2</f>
        <v>16</v>
      </c>
      <c r="G63" s="10">
        <v>2.5</v>
      </c>
      <c r="H63" s="10"/>
      <c r="I63" s="10">
        <f t="shared" si="5"/>
        <v>40</v>
      </c>
      <c r="J63" s="10"/>
    </row>
    <row r="64" spans="1:10">
      <c r="A64" s="55" t="s">
        <v>7</v>
      </c>
      <c r="B64" s="55"/>
      <c r="C64" s="55"/>
      <c r="D64" s="55"/>
      <c r="E64" s="55"/>
      <c r="F64" s="55"/>
      <c r="G64" s="55"/>
      <c r="H64" s="55"/>
      <c r="I64" s="16">
        <f>SUM(I54:I63)</f>
        <v>425.7</v>
      </c>
      <c r="J64" s="17"/>
    </row>
    <row r="65" spans="1:10" ht="16.5">
      <c r="A65" s="10"/>
      <c r="B65" s="11" t="s">
        <v>42</v>
      </c>
      <c r="C65" s="12" t="s">
        <v>33</v>
      </c>
      <c r="D65" s="12" t="s">
        <v>15</v>
      </c>
      <c r="E65" s="10">
        <v>1</v>
      </c>
      <c r="F65" s="10">
        <v>3.77</v>
      </c>
      <c r="G65" s="10">
        <v>4.91</v>
      </c>
      <c r="H65" s="10"/>
      <c r="I65" s="10">
        <f t="shared" ref="I65:I79" si="6">E65*F65*G65</f>
        <v>18.5107</v>
      </c>
      <c r="J65" s="10"/>
    </row>
    <row r="66" spans="1:10" ht="16.5">
      <c r="A66" s="10"/>
      <c r="B66" s="11"/>
      <c r="C66" s="12" t="s">
        <v>34</v>
      </c>
      <c r="D66" s="12" t="s">
        <v>15</v>
      </c>
      <c r="E66" s="10">
        <v>1</v>
      </c>
      <c r="F66" s="10">
        <v>4.05</v>
      </c>
      <c r="G66" s="10">
        <v>7.08</v>
      </c>
      <c r="H66" s="10"/>
      <c r="I66" s="10">
        <f t="shared" si="6"/>
        <v>28.673999999999999</v>
      </c>
      <c r="J66" s="10"/>
    </row>
    <row r="67" spans="1:10" ht="16.5">
      <c r="A67" s="10"/>
      <c r="B67" s="11"/>
      <c r="C67" s="12" t="s">
        <v>39</v>
      </c>
      <c r="D67" s="12" t="s">
        <v>15</v>
      </c>
      <c r="E67" s="10">
        <v>1</v>
      </c>
      <c r="F67" s="10">
        <v>3</v>
      </c>
      <c r="G67" s="10">
        <v>1.5</v>
      </c>
      <c r="H67" s="10"/>
      <c r="I67" s="10">
        <f t="shared" si="6"/>
        <v>4.5</v>
      </c>
      <c r="J67" s="10"/>
    </row>
    <row r="68" spans="1:10" ht="16.5">
      <c r="A68" s="10"/>
      <c r="B68" s="11"/>
      <c r="C68" s="12" t="s">
        <v>35</v>
      </c>
      <c r="D68" s="12" t="s">
        <v>15</v>
      </c>
      <c r="E68" s="10">
        <v>1</v>
      </c>
      <c r="F68" s="10">
        <v>5.16</v>
      </c>
      <c r="G68" s="10">
        <v>3</v>
      </c>
      <c r="H68" s="10"/>
      <c r="I68" s="10">
        <f t="shared" si="6"/>
        <v>15.48</v>
      </c>
      <c r="J68" s="10"/>
    </row>
    <row r="69" spans="1:10" ht="16.5">
      <c r="A69" s="10"/>
      <c r="B69" s="11"/>
      <c r="C69" s="12" t="s">
        <v>32</v>
      </c>
      <c r="D69" s="12" t="s">
        <v>15</v>
      </c>
      <c r="E69" s="10">
        <v>1</v>
      </c>
      <c r="F69" s="10">
        <v>9.5299999999999994</v>
      </c>
      <c r="G69" s="10">
        <v>1.9</v>
      </c>
      <c r="H69" s="10"/>
      <c r="I69" s="10">
        <f t="shared" si="6"/>
        <v>18.106999999999999</v>
      </c>
      <c r="J69" s="10"/>
    </row>
    <row r="70" spans="1:10" ht="16.5">
      <c r="A70" s="10"/>
      <c r="B70" s="11"/>
      <c r="C70" s="12" t="s">
        <v>43</v>
      </c>
      <c r="D70" s="12" t="s">
        <v>15</v>
      </c>
      <c r="E70" s="10">
        <v>1</v>
      </c>
      <c r="F70" s="10">
        <v>3.45</v>
      </c>
      <c r="G70" s="10">
        <v>3.37</v>
      </c>
      <c r="H70" s="10"/>
      <c r="I70" s="10">
        <f t="shared" si="6"/>
        <v>11.626500000000002</v>
      </c>
      <c r="J70" s="10"/>
    </row>
    <row r="71" spans="1:10" ht="16.5">
      <c r="A71" s="10"/>
      <c r="B71" s="11"/>
      <c r="C71" s="12" t="s">
        <v>38</v>
      </c>
      <c r="D71" s="12" t="s">
        <v>15</v>
      </c>
      <c r="E71" s="10">
        <v>1</v>
      </c>
      <c r="F71" s="10">
        <v>2.39</v>
      </c>
      <c r="G71" s="10">
        <v>2</v>
      </c>
      <c r="H71" s="10"/>
      <c r="I71" s="10">
        <f t="shared" si="6"/>
        <v>4.78</v>
      </c>
      <c r="J71" s="10"/>
    </row>
    <row r="72" spans="1:10" ht="16.5">
      <c r="A72" s="10"/>
      <c r="B72" s="11"/>
      <c r="C72" s="12" t="s">
        <v>29</v>
      </c>
      <c r="D72" s="12" t="s">
        <v>15</v>
      </c>
      <c r="E72" s="10">
        <v>1</v>
      </c>
      <c r="F72" s="10">
        <v>4.38</v>
      </c>
      <c r="G72" s="10">
        <v>4</v>
      </c>
      <c r="H72" s="10"/>
      <c r="I72" s="10">
        <f t="shared" si="6"/>
        <v>17.52</v>
      </c>
      <c r="J72" s="10"/>
    </row>
    <row r="73" spans="1:10" ht="16.5">
      <c r="A73" s="10"/>
      <c r="B73" s="11"/>
      <c r="C73" s="12" t="s">
        <v>30</v>
      </c>
      <c r="D73" s="12" t="s">
        <v>15</v>
      </c>
      <c r="E73" s="10">
        <v>1</v>
      </c>
      <c r="F73" s="10">
        <v>5.45</v>
      </c>
      <c r="G73" s="10">
        <v>6.66</v>
      </c>
      <c r="H73" s="10"/>
      <c r="I73" s="10">
        <f t="shared" si="6"/>
        <v>36.297000000000004</v>
      </c>
      <c r="J73" s="10"/>
    </row>
    <row r="74" spans="1:10" ht="16.5">
      <c r="A74" s="10"/>
      <c r="B74" s="11"/>
      <c r="C74" s="12" t="s">
        <v>37</v>
      </c>
      <c r="D74" s="12" t="s">
        <v>15</v>
      </c>
      <c r="E74" s="10">
        <v>1</v>
      </c>
      <c r="F74" s="10">
        <v>3</v>
      </c>
      <c r="G74" s="10">
        <v>2</v>
      </c>
      <c r="H74" s="10"/>
      <c r="I74" s="10">
        <f t="shared" si="6"/>
        <v>6</v>
      </c>
      <c r="J74" s="10"/>
    </row>
    <row r="75" spans="1:10" ht="16.5">
      <c r="A75" s="10"/>
      <c r="B75" s="11"/>
      <c r="C75" s="12" t="s">
        <v>28</v>
      </c>
      <c r="D75" s="12" t="s">
        <v>15</v>
      </c>
      <c r="E75" s="10">
        <v>1</v>
      </c>
      <c r="F75" s="10">
        <v>3.21</v>
      </c>
      <c r="G75" s="10">
        <v>3.45</v>
      </c>
      <c r="H75" s="10"/>
      <c r="I75" s="10">
        <f t="shared" si="6"/>
        <v>11.0745</v>
      </c>
      <c r="J75" s="10"/>
    </row>
    <row r="76" spans="1:10" ht="16.5">
      <c r="A76" s="10"/>
      <c r="B76" s="11"/>
      <c r="C76" s="12" t="s">
        <v>27</v>
      </c>
      <c r="D76" s="12" t="s">
        <v>15</v>
      </c>
      <c r="E76" s="10">
        <v>1</v>
      </c>
      <c r="F76" s="10">
        <v>4.5</v>
      </c>
      <c r="G76" s="10">
        <v>3</v>
      </c>
      <c r="H76" s="10"/>
      <c r="I76" s="10">
        <f t="shared" si="6"/>
        <v>13.5</v>
      </c>
      <c r="J76" s="10"/>
    </row>
    <row r="77" spans="1:10" ht="16.5">
      <c r="A77" s="10"/>
      <c r="B77" s="11"/>
      <c r="C77" s="12" t="s">
        <v>26</v>
      </c>
      <c r="D77" s="12" t="s">
        <v>15</v>
      </c>
      <c r="E77" s="10">
        <v>1</v>
      </c>
      <c r="F77" s="10">
        <v>4.5</v>
      </c>
      <c r="G77" s="10">
        <v>4.1100000000000003</v>
      </c>
      <c r="H77" s="10"/>
      <c r="I77" s="10">
        <f t="shared" ref="I77:I78" si="7">E77*F77*G77</f>
        <v>18.495000000000001</v>
      </c>
      <c r="J77" s="10"/>
    </row>
    <row r="78" spans="1:10" ht="16.5">
      <c r="A78" s="10"/>
      <c r="B78" s="11"/>
      <c r="C78" s="12" t="s">
        <v>27</v>
      </c>
      <c r="D78" s="12" t="s">
        <v>15</v>
      </c>
      <c r="E78" s="10">
        <v>1</v>
      </c>
      <c r="F78" s="10">
        <v>4.5</v>
      </c>
      <c r="G78" s="10">
        <v>3.4</v>
      </c>
      <c r="H78" s="10"/>
      <c r="I78" s="10">
        <f t="shared" si="7"/>
        <v>15.299999999999999</v>
      </c>
      <c r="J78" s="10"/>
    </row>
    <row r="79" spans="1:10" ht="16.5">
      <c r="A79" s="10"/>
      <c r="B79" s="11"/>
      <c r="C79" s="12" t="s">
        <v>26</v>
      </c>
      <c r="D79" s="12" t="s">
        <v>15</v>
      </c>
      <c r="E79" s="10">
        <v>1</v>
      </c>
      <c r="F79" s="10">
        <v>2</v>
      </c>
      <c r="G79" s="10">
        <v>1.7</v>
      </c>
      <c r="H79" s="10"/>
      <c r="I79" s="10">
        <f t="shared" si="6"/>
        <v>3.4</v>
      </c>
      <c r="J79" s="10"/>
    </row>
    <row r="80" spans="1:10">
      <c r="A80" s="55" t="s">
        <v>7</v>
      </c>
      <c r="B80" s="55"/>
      <c r="C80" s="55"/>
      <c r="D80" s="55"/>
      <c r="E80" s="55"/>
      <c r="F80" s="55"/>
      <c r="G80" s="55"/>
      <c r="H80" s="55"/>
      <c r="I80" s="16">
        <f>SUM(I65:I79)</f>
        <v>223.26470000000003</v>
      </c>
      <c r="J80" s="17"/>
    </row>
    <row r="81" spans="1:10">
      <c r="A81" s="4">
        <v>3</v>
      </c>
      <c r="B81" s="5" t="s">
        <v>44</v>
      </c>
      <c r="C81" s="6"/>
      <c r="D81" s="6"/>
      <c r="E81" s="7"/>
      <c r="F81" s="6"/>
      <c r="G81" s="6"/>
      <c r="H81" s="6"/>
      <c r="I81" s="8"/>
      <c r="J81" s="9"/>
    </row>
    <row r="82" spans="1:10">
      <c r="A82" s="10"/>
      <c r="B82" s="11"/>
      <c r="C82" s="12" t="s">
        <v>45</v>
      </c>
      <c r="D82" s="12" t="s">
        <v>0</v>
      </c>
      <c r="E82" s="10">
        <v>25</v>
      </c>
      <c r="F82" s="13"/>
      <c r="G82" s="14"/>
      <c r="H82" s="10"/>
      <c r="I82" s="10">
        <f>E82</f>
        <v>25</v>
      </c>
      <c r="J82" s="10"/>
    </row>
    <row r="83" spans="1:10">
      <c r="A83" s="55" t="s">
        <v>7</v>
      </c>
      <c r="B83" s="55"/>
      <c r="C83" s="55"/>
      <c r="D83" s="55"/>
      <c r="E83" s="55"/>
      <c r="F83" s="55"/>
      <c r="G83" s="55"/>
      <c r="H83" s="55"/>
      <c r="I83" s="16">
        <f>SUM(I82)</f>
        <v>25</v>
      </c>
      <c r="J83" s="17"/>
    </row>
    <row r="84" spans="1:10">
      <c r="A84" s="4">
        <v>4</v>
      </c>
      <c r="B84" s="5" t="s">
        <v>46</v>
      </c>
      <c r="C84" s="6"/>
      <c r="D84" s="6"/>
      <c r="E84" s="7"/>
      <c r="F84" s="6"/>
      <c r="G84" s="6"/>
      <c r="H84" s="6"/>
      <c r="I84" s="8"/>
      <c r="J84" s="9"/>
    </row>
    <row r="85" spans="1:10" ht="16.5">
      <c r="A85" s="10"/>
      <c r="B85" s="11" t="s">
        <v>47</v>
      </c>
      <c r="C85" s="12" t="s">
        <v>48</v>
      </c>
      <c r="D85" s="12" t="s">
        <v>15</v>
      </c>
      <c r="E85" s="10">
        <v>8</v>
      </c>
      <c r="F85" s="10">
        <v>1</v>
      </c>
      <c r="G85" s="10">
        <v>2.5</v>
      </c>
      <c r="H85" s="10"/>
      <c r="I85" s="10">
        <f>E85*F85*G85</f>
        <v>20</v>
      </c>
      <c r="J85" s="10"/>
    </row>
    <row r="86" spans="1:10" ht="16.5">
      <c r="A86" s="10"/>
      <c r="B86" s="11"/>
      <c r="C86" s="12" t="s">
        <v>49</v>
      </c>
      <c r="D86" s="12" t="s">
        <v>15</v>
      </c>
      <c r="E86" s="10">
        <v>4</v>
      </c>
      <c r="F86" s="10">
        <v>0.8</v>
      </c>
      <c r="G86" s="10">
        <v>2.5</v>
      </c>
      <c r="H86" s="10"/>
      <c r="I86" s="10">
        <f t="shared" ref="I86:I88" si="8">E86*F86*G86</f>
        <v>8</v>
      </c>
      <c r="J86" s="10"/>
    </row>
    <row r="87" spans="1:10" ht="16.5">
      <c r="A87" s="10"/>
      <c r="B87" s="11"/>
      <c r="C87" s="12" t="s">
        <v>50</v>
      </c>
      <c r="D87" s="12" t="s">
        <v>15</v>
      </c>
      <c r="E87" s="10">
        <v>1</v>
      </c>
      <c r="F87" s="10">
        <v>1.97</v>
      </c>
      <c r="G87" s="10">
        <v>2.5</v>
      </c>
      <c r="H87" s="10"/>
      <c r="I87" s="10">
        <f t="shared" si="8"/>
        <v>4.9249999999999998</v>
      </c>
      <c r="J87" s="10"/>
    </row>
    <row r="88" spans="1:10" ht="16.5">
      <c r="A88" s="10"/>
      <c r="B88" s="11"/>
      <c r="C88" s="12" t="s">
        <v>51</v>
      </c>
      <c r="D88" s="12" t="s">
        <v>15</v>
      </c>
      <c r="E88" s="10">
        <v>2</v>
      </c>
      <c r="F88" s="10">
        <v>3.77</v>
      </c>
      <c r="G88" s="10">
        <v>2.5</v>
      </c>
      <c r="H88" s="10"/>
      <c r="I88" s="10">
        <f t="shared" si="8"/>
        <v>18.850000000000001</v>
      </c>
      <c r="J88" s="10"/>
    </row>
    <row r="89" spans="1:10">
      <c r="A89" s="55" t="s">
        <v>7</v>
      </c>
      <c r="B89" s="55"/>
      <c r="C89" s="55"/>
      <c r="D89" s="55"/>
      <c r="E89" s="55"/>
      <c r="F89" s="55"/>
      <c r="G89" s="55"/>
      <c r="H89" s="55"/>
      <c r="I89" s="16">
        <f>SUM(I85:I88)</f>
        <v>51.774999999999999</v>
      </c>
      <c r="J89" s="17"/>
    </row>
    <row r="90" spans="1:10">
      <c r="A90" s="4">
        <v>5</v>
      </c>
      <c r="B90" s="5" t="s">
        <v>52</v>
      </c>
      <c r="C90" s="6"/>
      <c r="D90" s="6"/>
      <c r="E90" s="7"/>
      <c r="F90" s="6"/>
      <c r="G90" s="6"/>
      <c r="H90" s="6"/>
      <c r="I90" s="8"/>
      <c r="J90" s="9"/>
    </row>
    <row r="91" spans="1:10" ht="16.5">
      <c r="A91" s="10"/>
      <c r="B91" s="11" t="s">
        <v>53</v>
      </c>
      <c r="C91" s="12" t="s">
        <v>33</v>
      </c>
      <c r="D91" s="12" t="s">
        <v>15</v>
      </c>
      <c r="E91" s="10">
        <v>1</v>
      </c>
      <c r="F91" s="10">
        <v>3.77</v>
      </c>
      <c r="G91" s="10">
        <v>4.91</v>
      </c>
      <c r="H91" s="10"/>
      <c r="I91" s="10">
        <f>E91*F91*G91</f>
        <v>18.5107</v>
      </c>
      <c r="J91" s="10"/>
    </row>
    <row r="92" spans="1:10" ht="16.5">
      <c r="A92" s="10"/>
      <c r="B92" s="11"/>
      <c r="C92" s="12" t="s">
        <v>34</v>
      </c>
      <c r="D92" s="12" t="s">
        <v>15</v>
      </c>
      <c r="E92" s="10">
        <v>1</v>
      </c>
      <c r="F92" s="10">
        <v>4.05</v>
      </c>
      <c r="G92" s="10">
        <v>7.08</v>
      </c>
      <c r="H92" s="10"/>
      <c r="I92" s="10">
        <f t="shared" ref="I92:I101" si="9">E92*F92*G92</f>
        <v>28.673999999999999</v>
      </c>
      <c r="J92" s="10"/>
    </row>
    <row r="93" spans="1:10" ht="16.5">
      <c r="A93" s="10"/>
      <c r="B93" s="11"/>
      <c r="C93" s="12" t="s">
        <v>35</v>
      </c>
      <c r="D93" s="12" t="s">
        <v>15</v>
      </c>
      <c r="E93" s="10">
        <v>1</v>
      </c>
      <c r="F93" s="10">
        <v>2.95</v>
      </c>
      <c r="G93" s="10">
        <v>5.16</v>
      </c>
      <c r="H93" s="10"/>
      <c r="I93" s="10">
        <f t="shared" si="9"/>
        <v>15.222000000000001</v>
      </c>
      <c r="J93" s="10"/>
    </row>
    <row r="94" spans="1:10" ht="16.5">
      <c r="A94" s="10"/>
      <c r="B94" s="11"/>
      <c r="C94" s="12" t="s">
        <v>32</v>
      </c>
      <c r="D94" s="12" t="s">
        <v>15</v>
      </c>
      <c r="E94" s="10">
        <v>1</v>
      </c>
      <c r="F94" s="10">
        <v>1.9</v>
      </c>
      <c r="G94" s="10">
        <v>9.5299999999999994</v>
      </c>
      <c r="H94" s="10"/>
      <c r="I94" s="10">
        <f t="shared" si="9"/>
        <v>18.106999999999999</v>
      </c>
      <c r="J94" s="10"/>
    </row>
    <row r="95" spans="1:10" ht="16.5">
      <c r="A95" s="10"/>
      <c r="B95" s="11"/>
      <c r="C95" s="12" t="s">
        <v>31</v>
      </c>
      <c r="D95" s="12" t="s">
        <v>15</v>
      </c>
      <c r="E95" s="10">
        <v>1</v>
      </c>
      <c r="F95" s="10">
        <v>3.37</v>
      </c>
      <c r="G95" s="10">
        <v>3.45</v>
      </c>
      <c r="H95" s="10"/>
      <c r="I95" s="10">
        <f t="shared" si="9"/>
        <v>11.626500000000002</v>
      </c>
      <c r="J95" s="10"/>
    </row>
    <row r="96" spans="1:10" ht="16.5">
      <c r="A96" s="10"/>
      <c r="B96" s="11"/>
      <c r="C96" s="12" t="s">
        <v>29</v>
      </c>
      <c r="D96" s="12" t="s">
        <v>15</v>
      </c>
      <c r="E96" s="10">
        <v>1</v>
      </c>
      <c r="F96" s="10">
        <v>4.38</v>
      </c>
      <c r="G96" s="10">
        <v>3.96</v>
      </c>
      <c r="H96" s="10"/>
      <c r="I96" s="10">
        <f t="shared" si="9"/>
        <v>17.344799999999999</v>
      </c>
      <c r="J96" s="10"/>
    </row>
    <row r="97" spans="1:10" ht="16.5">
      <c r="A97" s="10"/>
      <c r="B97" s="11"/>
      <c r="C97" s="12" t="s">
        <v>30</v>
      </c>
      <c r="D97" s="12" t="s">
        <v>15</v>
      </c>
      <c r="E97" s="10">
        <v>1</v>
      </c>
      <c r="F97" s="10">
        <v>6.66</v>
      </c>
      <c r="G97" s="10">
        <v>5.45</v>
      </c>
      <c r="H97" s="10"/>
      <c r="I97" s="10">
        <f t="shared" si="9"/>
        <v>36.297000000000004</v>
      </c>
      <c r="J97" s="10"/>
    </row>
    <row r="98" spans="1:10" ht="16.5">
      <c r="A98" s="10"/>
      <c r="B98" s="11"/>
      <c r="C98" s="12" t="s">
        <v>28</v>
      </c>
      <c r="D98" s="12" t="s">
        <v>15</v>
      </c>
      <c r="E98" s="10">
        <v>1</v>
      </c>
      <c r="F98" s="10">
        <v>3.21</v>
      </c>
      <c r="G98" s="10">
        <v>3.45</v>
      </c>
      <c r="H98" s="10"/>
      <c r="I98" s="10">
        <f t="shared" si="9"/>
        <v>11.0745</v>
      </c>
      <c r="J98" s="10"/>
    </row>
    <row r="99" spans="1:10" ht="16.5">
      <c r="A99" s="10"/>
      <c r="B99" s="11"/>
      <c r="C99" s="12" t="s">
        <v>27</v>
      </c>
      <c r="D99" s="12" t="s">
        <v>15</v>
      </c>
      <c r="E99" s="10">
        <v>1</v>
      </c>
      <c r="F99" s="10">
        <v>4.4000000000000004</v>
      </c>
      <c r="G99" s="10">
        <v>3</v>
      </c>
      <c r="H99" s="10"/>
      <c r="I99" s="10">
        <f t="shared" si="9"/>
        <v>13.200000000000001</v>
      </c>
      <c r="J99" s="10"/>
    </row>
    <row r="100" spans="1:10" ht="16.5">
      <c r="A100" s="10"/>
      <c r="B100" s="11"/>
      <c r="C100" s="12" t="s">
        <v>26</v>
      </c>
      <c r="D100" s="12" t="s">
        <v>15</v>
      </c>
      <c r="E100" s="10">
        <v>1</v>
      </c>
      <c r="F100" s="10">
        <v>4.4000000000000004</v>
      </c>
      <c r="G100" s="10">
        <v>4.1100000000000003</v>
      </c>
      <c r="H100" s="10"/>
      <c r="I100" s="10">
        <f t="shared" si="9"/>
        <v>18.084000000000003</v>
      </c>
      <c r="J100" s="10"/>
    </row>
    <row r="101" spans="1:10" ht="16.5">
      <c r="A101" s="10"/>
      <c r="B101" s="11"/>
      <c r="C101" s="12" t="s">
        <v>25</v>
      </c>
      <c r="D101" s="12" t="s">
        <v>15</v>
      </c>
      <c r="E101" s="10">
        <v>1</v>
      </c>
      <c r="F101" s="10">
        <v>4.4000000000000004</v>
      </c>
      <c r="G101" s="10">
        <v>3.4</v>
      </c>
      <c r="H101" s="10"/>
      <c r="I101" s="10">
        <f t="shared" si="9"/>
        <v>14.96</v>
      </c>
      <c r="J101" s="10"/>
    </row>
    <row r="102" spans="1:10">
      <c r="A102" s="55" t="s">
        <v>7</v>
      </c>
      <c r="B102" s="55"/>
      <c r="C102" s="55"/>
      <c r="D102" s="55"/>
      <c r="E102" s="55"/>
      <c r="F102" s="55"/>
      <c r="G102" s="55"/>
      <c r="H102" s="55"/>
      <c r="I102" s="16">
        <f>SUM(I91:I101)</f>
        <v>203.10050000000001</v>
      </c>
      <c r="J102" s="17"/>
    </row>
    <row r="103" spans="1:10">
      <c r="A103" s="4">
        <v>6</v>
      </c>
      <c r="B103" s="5" t="s">
        <v>54</v>
      </c>
      <c r="C103" s="6"/>
      <c r="D103" s="6"/>
      <c r="E103" s="7"/>
      <c r="F103" s="6"/>
      <c r="G103" s="6"/>
      <c r="H103" s="6"/>
      <c r="I103" s="8"/>
      <c r="J103" s="9"/>
    </row>
    <row r="104" spans="1:10" ht="16.5">
      <c r="A104" s="10"/>
      <c r="B104" s="11" t="s">
        <v>55</v>
      </c>
      <c r="C104" s="12" t="s">
        <v>55</v>
      </c>
      <c r="D104" s="12" t="s">
        <v>15</v>
      </c>
      <c r="E104" s="10">
        <v>1</v>
      </c>
      <c r="F104" s="13">
        <f>337.6725*0.4</f>
        <v>135.06900000000002</v>
      </c>
      <c r="G104" s="14"/>
      <c r="H104" s="10"/>
      <c r="I104" s="10">
        <f>E104*F104</f>
        <v>135.06900000000002</v>
      </c>
      <c r="J104" s="10"/>
    </row>
    <row r="105" spans="1:10">
      <c r="A105" s="55" t="s">
        <v>7</v>
      </c>
      <c r="B105" s="55"/>
      <c r="C105" s="55"/>
      <c r="D105" s="55"/>
      <c r="E105" s="55"/>
      <c r="F105" s="55"/>
      <c r="G105" s="55"/>
      <c r="H105" s="55"/>
      <c r="I105" s="16">
        <f>SUM(I104)</f>
        <v>135.06900000000002</v>
      </c>
      <c r="J105" s="17"/>
    </row>
    <row r="106" spans="1:10">
      <c r="A106" s="4">
        <v>7</v>
      </c>
      <c r="B106" s="5" t="s">
        <v>56</v>
      </c>
      <c r="C106" s="6"/>
      <c r="D106" s="6"/>
      <c r="E106" s="7"/>
      <c r="F106" s="6"/>
      <c r="G106" s="6"/>
      <c r="H106" s="6"/>
      <c r="I106" s="8"/>
      <c r="J106" s="9"/>
    </row>
    <row r="107" spans="1:10" ht="16.5">
      <c r="A107" s="10"/>
      <c r="B107" s="11" t="s">
        <v>57</v>
      </c>
      <c r="C107" s="12" t="s">
        <v>58</v>
      </c>
      <c r="D107" s="12" t="s">
        <v>15</v>
      </c>
      <c r="E107" s="10">
        <v>1</v>
      </c>
      <c r="F107" s="13">
        <v>3</v>
      </c>
      <c r="G107" s="14">
        <v>1.5</v>
      </c>
      <c r="H107" s="10"/>
      <c r="I107" s="10">
        <f>E107*F107*G107</f>
        <v>4.5</v>
      </c>
      <c r="J107" s="10"/>
    </row>
    <row r="108" spans="1:10" ht="16.5">
      <c r="A108" s="10"/>
      <c r="B108" s="11"/>
      <c r="C108" s="12" t="s">
        <v>59</v>
      </c>
      <c r="D108" s="12" t="s">
        <v>15</v>
      </c>
      <c r="E108" s="10">
        <v>1</v>
      </c>
      <c r="F108" s="13">
        <v>1.65</v>
      </c>
      <c r="G108" s="14">
        <v>1.9</v>
      </c>
      <c r="H108" s="10"/>
      <c r="I108" s="10">
        <f t="shared" ref="I108:I110" si="10">E108*F108*G108</f>
        <v>3.1349999999999998</v>
      </c>
      <c r="J108" s="10"/>
    </row>
    <row r="109" spans="1:10" ht="16.5">
      <c r="A109" s="10"/>
      <c r="B109" s="11"/>
      <c r="C109" s="12" t="s">
        <v>60</v>
      </c>
      <c r="D109" s="12" t="s">
        <v>15</v>
      </c>
      <c r="E109" s="10">
        <v>1</v>
      </c>
      <c r="F109" s="13">
        <v>2.4</v>
      </c>
      <c r="G109" s="14">
        <v>2</v>
      </c>
      <c r="H109" s="10"/>
      <c r="I109" s="10">
        <f t="shared" si="10"/>
        <v>4.8</v>
      </c>
      <c r="J109" s="10"/>
    </row>
    <row r="110" spans="1:10" ht="16.5">
      <c r="A110" s="10"/>
      <c r="B110" s="11"/>
      <c r="C110" s="12" t="s">
        <v>61</v>
      </c>
      <c r="D110" s="12" t="s">
        <v>15</v>
      </c>
      <c r="E110" s="10">
        <v>1</v>
      </c>
      <c r="F110" s="13">
        <v>3.3</v>
      </c>
      <c r="G110" s="14">
        <v>2.1</v>
      </c>
      <c r="H110" s="10"/>
      <c r="I110" s="10">
        <f t="shared" si="10"/>
        <v>6.93</v>
      </c>
      <c r="J110" s="10"/>
    </row>
    <row r="111" spans="1:10">
      <c r="A111" s="55" t="s">
        <v>7</v>
      </c>
      <c r="B111" s="55"/>
      <c r="C111" s="55"/>
      <c r="D111" s="55"/>
      <c r="E111" s="55"/>
      <c r="F111" s="55"/>
      <c r="G111" s="55"/>
      <c r="H111" s="55"/>
      <c r="I111" s="16">
        <f>SUM(I107:I110)</f>
        <v>19.364999999999998</v>
      </c>
      <c r="J111" s="17"/>
    </row>
    <row r="112" spans="1:10">
      <c r="A112" s="4">
        <v>8</v>
      </c>
      <c r="B112" s="5" t="s">
        <v>62</v>
      </c>
      <c r="C112" s="6"/>
      <c r="D112" s="6"/>
      <c r="E112" s="7"/>
      <c r="F112" s="6"/>
      <c r="G112" s="6"/>
      <c r="H112" s="6"/>
      <c r="I112" s="8"/>
      <c r="J112" s="9"/>
    </row>
    <row r="113" spans="1:10" ht="16.5">
      <c r="A113" s="10"/>
      <c r="B113" s="11" t="s">
        <v>63</v>
      </c>
      <c r="C113" s="12" t="s">
        <v>58</v>
      </c>
      <c r="D113" s="12" t="s">
        <v>15</v>
      </c>
      <c r="E113" s="10">
        <v>1</v>
      </c>
      <c r="F113" s="13">
        <f>3*2+1.5*2</f>
        <v>9</v>
      </c>
      <c r="G113" s="14">
        <v>2.5</v>
      </c>
      <c r="H113" s="10"/>
      <c r="I113" s="10">
        <f>E113*F113*G113</f>
        <v>22.5</v>
      </c>
      <c r="J113" s="10"/>
    </row>
    <row r="114" spans="1:10" ht="16.5">
      <c r="A114" s="10"/>
      <c r="B114" s="11"/>
      <c r="C114" s="12" t="s">
        <v>59</v>
      </c>
      <c r="D114" s="12" t="s">
        <v>15</v>
      </c>
      <c r="E114" s="10">
        <v>1</v>
      </c>
      <c r="F114" s="13">
        <f>1.63*2+1.89*2</f>
        <v>7.0399999999999991</v>
      </c>
      <c r="G114" s="14">
        <v>2.5</v>
      </c>
      <c r="H114" s="10"/>
      <c r="I114" s="10">
        <f t="shared" ref="I114:I117" si="11">E114*F114*G114</f>
        <v>17.599999999999998</v>
      </c>
      <c r="J114" s="10"/>
    </row>
    <row r="115" spans="1:10" ht="16.5">
      <c r="A115" s="10"/>
      <c r="B115" s="11"/>
      <c r="C115" s="12" t="s">
        <v>60</v>
      </c>
      <c r="D115" s="12" t="s">
        <v>15</v>
      </c>
      <c r="E115" s="10">
        <v>1</v>
      </c>
      <c r="F115" s="13">
        <f>2.39*2+2*2</f>
        <v>8.7800000000000011</v>
      </c>
      <c r="G115" s="14">
        <v>2.5</v>
      </c>
      <c r="H115" s="10"/>
      <c r="I115" s="10">
        <f t="shared" si="11"/>
        <v>21.950000000000003</v>
      </c>
      <c r="J115" s="10"/>
    </row>
    <row r="116" spans="1:10" ht="16.5">
      <c r="A116" s="10"/>
      <c r="B116" s="11"/>
      <c r="C116" s="12" t="s">
        <v>61</v>
      </c>
      <c r="D116" s="12" t="s">
        <v>15</v>
      </c>
      <c r="E116" s="10">
        <v>1</v>
      </c>
      <c r="F116" s="13">
        <f>3.3*2+2.09*2</f>
        <v>10.78</v>
      </c>
      <c r="G116" s="14">
        <v>2.5</v>
      </c>
      <c r="H116" s="10"/>
      <c r="I116" s="10">
        <f t="shared" si="11"/>
        <v>26.95</v>
      </c>
      <c r="J116" s="10"/>
    </row>
    <row r="117" spans="1:10" ht="16.5">
      <c r="A117" s="10"/>
      <c r="B117" s="11"/>
      <c r="C117" s="12" t="s">
        <v>64</v>
      </c>
      <c r="D117" s="12" t="s">
        <v>15</v>
      </c>
      <c r="E117" s="10">
        <v>1</v>
      </c>
      <c r="F117" s="13">
        <f>5.16*2+3*2</f>
        <v>16.32</v>
      </c>
      <c r="G117" s="14">
        <v>2.5</v>
      </c>
      <c r="H117" s="10"/>
      <c r="I117" s="10">
        <f t="shared" si="11"/>
        <v>40.799999999999997</v>
      </c>
      <c r="J117" s="10"/>
    </row>
    <row r="118" spans="1:10">
      <c r="A118" s="55" t="s">
        <v>7</v>
      </c>
      <c r="B118" s="55"/>
      <c r="C118" s="55"/>
      <c r="D118" s="55"/>
      <c r="E118" s="55"/>
      <c r="F118" s="55"/>
      <c r="G118" s="55"/>
      <c r="H118" s="55"/>
      <c r="I118" s="16">
        <f>SUM(I113:I116)</f>
        <v>89</v>
      </c>
      <c r="J118" s="17"/>
    </row>
    <row r="119" spans="1:10">
      <c r="A119" s="4">
        <v>9</v>
      </c>
      <c r="B119" s="5" t="s">
        <v>65</v>
      </c>
      <c r="C119" s="6"/>
      <c r="D119" s="6"/>
      <c r="E119" s="7"/>
      <c r="F119" s="6"/>
      <c r="G119" s="6"/>
      <c r="H119" s="6"/>
      <c r="I119" s="8"/>
      <c r="J119" s="9"/>
    </row>
    <row r="120" spans="1:10" ht="16.5">
      <c r="A120" s="10"/>
      <c r="B120" s="11" t="s">
        <v>66</v>
      </c>
      <c r="C120" s="12" t="s">
        <v>67</v>
      </c>
      <c r="D120" s="12" t="s">
        <v>15</v>
      </c>
      <c r="E120" s="10">
        <v>1</v>
      </c>
      <c r="F120" s="13">
        <f>2.6+0.65</f>
        <v>3.25</v>
      </c>
      <c r="G120" s="14"/>
      <c r="H120" s="10">
        <v>0.6</v>
      </c>
      <c r="I120" s="10">
        <f>E120*F120*H120</f>
        <v>1.95</v>
      </c>
      <c r="J120" s="10"/>
    </row>
    <row r="121" spans="1:10">
      <c r="A121" s="55" t="s">
        <v>7</v>
      </c>
      <c r="B121" s="55"/>
      <c r="C121" s="55"/>
      <c r="D121" s="55"/>
      <c r="E121" s="55"/>
      <c r="F121" s="55"/>
      <c r="G121" s="55"/>
      <c r="H121" s="55"/>
      <c r="I121" s="16">
        <f>SUM(I120)</f>
        <v>1.95</v>
      </c>
      <c r="J121" s="17"/>
    </row>
    <row r="122" spans="1:10">
      <c r="A122" s="4">
        <v>10</v>
      </c>
      <c r="B122" s="5" t="s">
        <v>68</v>
      </c>
      <c r="C122" s="6"/>
      <c r="D122" s="6"/>
      <c r="E122" s="7"/>
      <c r="F122" s="6"/>
      <c r="G122" s="6"/>
      <c r="H122" s="6"/>
      <c r="I122" s="8"/>
      <c r="J122" s="9"/>
    </row>
    <row r="123" spans="1:10" ht="16.5">
      <c r="A123" s="10"/>
      <c r="B123" s="11" t="s">
        <v>66</v>
      </c>
      <c r="C123" s="12" t="s">
        <v>69</v>
      </c>
      <c r="D123" s="12" t="s">
        <v>15</v>
      </c>
      <c r="E123" s="10">
        <v>1</v>
      </c>
      <c r="F123" s="13">
        <f>3.4+2.35</f>
        <v>5.75</v>
      </c>
      <c r="G123" s="14"/>
      <c r="H123" s="10">
        <v>0.9</v>
      </c>
      <c r="I123" s="10">
        <f>E123*F123*H123</f>
        <v>5.1749999999999998</v>
      </c>
      <c r="J123" s="10"/>
    </row>
    <row r="124" spans="1:10">
      <c r="A124" s="55" t="s">
        <v>7</v>
      </c>
      <c r="B124" s="55"/>
      <c r="C124" s="55"/>
      <c r="D124" s="55"/>
      <c r="E124" s="55"/>
      <c r="F124" s="55"/>
      <c r="G124" s="55"/>
      <c r="H124" s="55"/>
      <c r="I124" s="16">
        <f>SUM(I123)</f>
        <v>5.1749999999999998</v>
      </c>
      <c r="J124" s="17"/>
    </row>
    <row r="125" spans="1:10">
      <c r="A125" s="4">
        <v>12</v>
      </c>
      <c r="B125" s="5" t="s">
        <v>70</v>
      </c>
      <c r="C125" s="6"/>
      <c r="D125" s="6"/>
      <c r="E125" s="7"/>
      <c r="F125" s="6"/>
      <c r="G125" s="6"/>
      <c r="H125" s="6"/>
      <c r="I125" s="8"/>
      <c r="J125" s="9"/>
    </row>
    <row r="126" spans="1:10" ht="16.5">
      <c r="A126" s="10"/>
      <c r="B126" s="11" t="s">
        <v>71</v>
      </c>
      <c r="C126" s="12" t="s">
        <v>72</v>
      </c>
      <c r="D126" s="12" t="s">
        <v>15</v>
      </c>
      <c r="E126" s="10">
        <v>1</v>
      </c>
      <c r="F126" s="13">
        <v>101</v>
      </c>
      <c r="G126" s="14"/>
      <c r="H126" s="10">
        <v>0.5</v>
      </c>
      <c r="I126" s="10">
        <f>E126*F126*H126</f>
        <v>50.5</v>
      </c>
      <c r="J126" s="10"/>
    </row>
    <row r="127" spans="1:10">
      <c r="A127" s="55" t="s">
        <v>7</v>
      </c>
      <c r="B127" s="55"/>
      <c r="C127" s="55"/>
      <c r="D127" s="55"/>
      <c r="E127" s="55"/>
      <c r="F127" s="55"/>
      <c r="G127" s="55"/>
      <c r="H127" s="55"/>
      <c r="I127" s="16">
        <f>SUM(I126)</f>
        <v>50.5</v>
      </c>
      <c r="J127" s="17"/>
    </row>
    <row r="128" spans="1:10">
      <c r="A128" s="4">
        <v>12</v>
      </c>
      <c r="B128" s="5" t="s">
        <v>73</v>
      </c>
      <c r="C128" s="6"/>
      <c r="D128" s="6"/>
      <c r="E128" s="7"/>
      <c r="F128" s="6"/>
      <c r="G128" s="6"/>
      <c r="H128" s="6"/>
      <c r="I128" s="8"/>
      <c r="J128" s="9"/>
    </row>
    <row r="129" spans="1:10" ht="14.1" customHeight="1">
      <c r="A129" s="10"/>
      <c r="B129" s="11" t="s">
        <v>48</v>
      </c>
      <c r="C129" s="12"/>
      <c r="D129" s="12" t="s">
        <v>15</v>
      </c>
      <c r="E129" s="10">
        <v>1</v>
      </c>
      <c r="F129" s="13">
        <v>3.8</v>
      </c>
      <c r="G129" s="14"/>
      <c r="H129" s="10">
        <v>2.5</v>
      </c>
      <c r="I129" s="10">
        <f>E129*F129*H129</f>
        <v>9.5</v>
      </c>
      <c r="J129" s="10"/>
    </row>
    <row r="130" spans="1:10" ht="14.1" customHeight="1">
      <c r="A130" s="10"/>
      <c r="B130" s="11" t="s">
        <v>49</v>
      </c>
      <c r="C130" s="12"/>
      <c r="D130" s="12"/>
      <c r="E130" s="10">
        <v>2</v>
      </c>
      <c r="F130" s="13">
        <v>2</v>
      </c>
      <c r="G130" s="14"/>
      <c r="H130" s="10">
        <v>2.5</v>
      </c>
      <c r="I130" s="10">
        <f>E130*F130*H130</f>
        <v>10</v>
      </c>
      <c r="J130" s="10"/>
    </row>
    <row r="131" spans="1:10">
      <c r="A131" s="55" t="s">
        <v>7</v>
      </c>
      <c r="B131" s="55"/>
      <c r="C131" s="55"/>
      <c r="D131" s="55"/>
      <c r="E131" s="55"/>
      <c r="F131" s="55"/>
      <c r="G131" s="55"/>
      <c r="H131" s="55"/>
      <c r="I131" s="16">
        <f>SUM(I129:I130)</f>
        <v>19.5</v>
      </c>
      <c r="J131" s="17"/>
    </row>
    <row r="132" spans="1:10">
      <c r="A132" s="4">
        <v>12</v>
      </c>
      <c r="B132" s="5" t="s">
        <v>74</v>
      </c>
      <c r="C132" s="6"/>
      <c r="D132" s="6"/>
      <c r="E132" s="7"/>
      <c r="F132" s="6"/>
      <c r="G132" s="6"/>
      <c r="H132" s="6"/>
      <c r="I132" s="8"/>
      <c r="J132" s="9"/>
    </row>
    <row r="133" spans="1:10">
      <c r="A133" s="10"/>
      <c r="B133" s="11" t="s">
        <v>71</v>
      </c>
      <c r="C133" s="12"/>
      <c r="D133" s="12" t="s">
        <v>75</v>
      </c>
      <c r="E133" s="10">
        <v>1</v>
      </c>
      <c r="F133" s="13">
        <f>160</f>
        <v>160</v>
      </c>
      <c r="G133" s="14"/>
      <c r="H133" s="10"/>
      <c r="I133" s="10">
        <f>E133*F133</f>
        <v>160</v>
      </c>
      <c r="J133" s="10"/>
    </row>
    <row r="134" spans="1:10">
      <c r="A134" s="55" t="s">
        <v>7</v>
      </c>
      <c r="B134" s="55"/>
      <c r="C134" s="55"/>
      <c r="D134" s="55"/>
      <c r="E134" s="55"/>
      <c r="F134" s="55"/>
      <c r="G134" s="55"/>
      <c r="H134" s="55"/>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6"/>
  <sheetViews>
    <sheetView tabSelected="1" zoomScaleNormal="100" workbookViewId="0">
      <selection activeCell="B9" sqref="B9"/>
    </sheetView>
  </sheetViews>
  <sheetFormatPr defaultRowHeight="14.45"/>
  <cols>
    <col min="1" max="1" width="6.42578125" customWidth="1"/>
    <col min="2" max="2" width="99.5703125" customWidth="1"/>
    <col min="3" max="3" width="34.5703125" customWidth="1"/>
  </cols>
  <sheetData>
    <row r="1" spans="1:3" s="18" customFormat="1" ht="29.25" customHeight="1">
      <c r="A1" s="59" t="s">
        <v>76</v>
      </c>
      <c r="B1" s="60"/>
      <c r="C1" s="61"/>
    </row>
    <row r="2" spans="1:3" s="18" customFormat="1" ht="144.75" customHeight="1">
      <c r="A2" s="56" t="s">
        <v>77</v>
      </c>
      <c r="B2" s="57"/>
      <c r="C2" s="58"/>
    </row>
    <row r="3" spans="1:3" ht="27.75" customHeight="1">
      <c r="A3" s="32" t="s">
        <v>78</v>
      </c>
      <c r="B3" s="33" t="s">
        <v>79</v>
      </c>
      <c r="C3" s="34" t="s">
        <v>80</v>
      </c>
    </row>
    <row r="4" spans="1:3" ht="20.100000000000001" customHeight="1">
      <c r="A4" s="26">
        <v>1</v>
      </c>
      <c r="B4" s="27" t="s">
        <v>81</v>
      </c>
      <c r="C4" s="40">
        <f>'Priority 1 (Boundary Wall)'!F16</f>
        <v>0</v>
      </c>
    </row>
    <row r="5" spans="1:3" ht="27.95" customHeight="1">
      <c r="A5" s="26">
        <v>2</v>
      </c>
      <c r="B5" s="27" t="s">
        <v>82</v>
      </c>
      <c r="C5" s="40">
        <f>'Priority 02 (WaterWell+Solar)'!F34</f>
        <v>0</v>
      </c>
    </row>
    <row r="6" spans="1:3" ht="30" customHeight="1" thickBot="1">
      <c r="A6" s="28"/>
      <c r="B6" s="29" t="s">
        <v>83</v>
      </c>
      <c r="C6" s="30">
        <f>SUM(C4:C5)</f>
        <v>0</v>
      </c>
    </row>
    <row r="7" spans="1:3">
      <c r="B7" s="37"/>
    </row>
    <row r="9" spans="1:3">
      <c r="C9" s="31"/>
    </row>
    <row r="16" spans="1:3">
      <c r="B16" t="s">
        <v>84</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BreakPreview" topLeftCell="A9" zoomScale="106" zoomScaleNormal="80" zoomScaleSheetLayoutView="106" workbookViewId="0">
      <selection activeCell="E7" sqref="E7:F15"/>
    </sheetView>
  </sheetViews>
  <sheetFormatPr defaultRowHeight="14.45"/>
  <cols>
    <col min="1" max="1" width="5.42578125" customWidth="1"/>
    <col min="2" max="2" width="109.5703125" customWidth="1"/>
    <col min="4" max="4" width="10.140625" customWidth="1"/>
    <col min="6" max="6" width="13.85546875" customWidth="1"/>
    <col min="7" max="7" width="9.140625" customWidth="1"/>
  </cols>
  <sheetData>
    <row r="1" spans="1:7" ht="21">
      <c r="A1" s="65" t="s">
        <v>76</v>
      </c>
      <c r="B1" s="66"/>
      <c r="C1" s="66"/>
      <c r="D1" s="66"/>
      <c r="E1" s="66"/>
      <c r="F1" s="66"/>
      <c r="G1" s="67"/>
    </row>
    <row r="2" spans="1:7" ht="121.5" customHeight="1">
      <c r="A2" s="68" t="s">
        <v>85</v>
      </c>
      <c r="B2" s="69"/>
      <c r="C2" s="69"/>
      <c r="D2" s="69"/>
      <c r="E2" s="69"/>
      <c r="F2" s="69"/>
      <c r="G2" s="70"/>
    </row>
    <row r="3" spans="1:7" ht="18.600000000000001">
      <c r="A3" s="71" t="s">
        <v>86</v>
      </c>
      <c r="B3" s="72"/>
      <c r="C3" s="72"/>
      <c r="D3" s="72"/>
      <c r="E3" s="72"/>
      <c r="F3" s="72"/>
      <c r="G3" s="73"/>
    </row>
    <row r="4" spans="1:7">
      <c r="A4" s="74" t="s">
        <v>87</v>
      </c>
      <c r="B4" s="75" t="s">
        <v>2</v>
      </c>
      <c r="C4" s="76" t="s">
        <v>3</v>
      </c>
      <c r="D4" s="76" t="s">
        <v>88</v>
      </c>
      <c r="E4" s="76" t="s">
        <v>89</v>
      </c>
      <c r="F4" s="76" t="s">
        <v>90</v>
      </c>
      <c r="G4" s="77" t="s">
        <v>91</v>
      </c>
    </row>
    <row r="5" spans="1:7">
      <c r="A5" s="74"/>
      <c r="B5" s="75"/>
      <c r="C5" s="76"/>
      <c r="D5" s="76"/>
      <c r="E5" s="76"/>
      <c r="F5" s="76"/>
      <c r="G5" s="77"/>
    </row>
    <row r="6" spans="1:7" ht="15.6">
      <c r="A6" s="74"/>
      <c r="B6" s="25" t="s">
        <v>92</v>
      </c>
      <c r="C6" s="76"/>
      <c r="D6" s="76"/>
      <c r="E6" s="76"/>
      <c r="F6" s="76"/>
      <c r="G6" s="77"/>
    </row>
    <row r="7" spans="1:7" ht="46.5">
      <c r="A7" s="19"/>
      <c r="B7" s="41" t="s">
        <v>93</v>
      </c>
      <c r="C7" s="20" t="s">
        <v>75</v>
      </c>
      <c r="D7" s="38">
        <v>104</v>
      </c>
      <c r="E7" s="22"/>
      <c r="F7" s="22"/>
      <c r="G7" s="23"/>
    </row>
    <row r="8" spans="1:7" ht="78.75" customHeight="1">
      <c r="A8" s="19" t="s">
        <v>94</v>
      </c>
      <c r="B8" s="41" t="s">
        <v>95</v>
      </c>
      <c r="C8" s="20" t="s">
        <v>96</v>
      </c>
      <c r="D8" s="38">
        <v>64</v>
      </c>
      <c r="E8" s="22"/>
      <c r="F8" s="22"/>
      <c r="G8" s="23" t="s">
        <v>97</v>
      </c>
    </row>
    <row r="9" spans="1:7" ht="77.25" customHeight="1">
      <c r="A9" s="19" t="s">
        <v>98</v>
      </c>
      <c r="B9" s="41" t="s">
        <v>99</v>
      </c>
      <c r="C9" s="20" t="s">
        <v>96</v>
      </c>
      <c r="D9" s="38">
        <v>64</v>
      </c>
      <c r="E9" s="22"/>
      <c r="F9" s="22"/>
      <c r="G9" s="23"/>
    </row>
    <row r="10" spans="1:7" ht="79.5" customHeight="1">
      <c r="A10" s="19" t="s">
        <v>100</v>
      </c>
      <c r="B10" s="41" t="s">
        <v>101</v>
      </c>
      <c r="C10" s="20" t="s">
        <v>96</v>
      </c>
      <c r="D10" s="38">
        <v>42</v>
      </c>
      <c r="E10" s="22"/>
      <c r="F10" s="22"/>
      <c r="G10" s="23"/>
    </row>
    <row r="11" spans="1:7" ht="79.5" customHeight="1">
      <c r="A11" s="19" t="s">
        <v>102</v>
      </c>
      <c r="B11" s="41" t="s">
        <v>103</v>
      </c>
      <c r="C11" s="20" t="s">
        <v>96</v>
      </c>
      <c r="D11" s="38">
        <v>140</v>
      </c>
      <c r="E11" s="22"/>
      <c r="F11" s="22"/>
      <c r="G11" s="23"/>
    </row>
    <row r="12" spans="1:7" ht="76.5" customHeight="1">
      <c r="A12" s="19" t="s">
        <v>104</v>
      </c>
      <c r="B12" s="41" t="s">
        <v>105</v>
      </c>
      <c r="C12" s="20" t="s">
        <v>106</v>
      </c>
      <c r="D12" s="38">
        <v>520</v>
      </c>
      <c r="E12" s="22"/>
      <c r="F12" s="22"/>
      <c r="G12" s="23"/>
    </row>
    <row r="13" spans="1:7" ht="76.5" customHeight="1">
      <c r="A13" s="19" t="s">
        <v>107</v>
      </c>
      <c r="B13" s="41" t="s">
        <v>108</v>
      </c>
      <c r="C13" s="20" t="s">
        <v>96</v>
      </c>
      <c r="D13" s="38">
        <v>8</v>
      </c>
      <c r="E13" s="22"/>
      <c r="F13" s="22"/>
      <c r="G13" s="23"/>
    </row>
    <row r="14" spans="1:7" ht="76.5" customHeight="1">
      <c r="A14" s="19" t="s">
        <v>109</v>
      </c>
      <c r="B14" s="41" t="s">
        <v>110</v>
      </c>
      <c r="C14" s="20" t="s">
        <v>106</v>
      </c>
      <c r="D14" s="38">
        <v>10.5</v>
      </c>
      <c r="E14" s="22"/>
      <c r="F14" s="22"/>
      <c r="G14" s="23"/>
    </row>
    <row r="15" spans="1:7" ht="84" customHeight="1">
      <c r="A15" s="19" t="s">
        <v>111</v>
      </c>
      <c r="B15" s="54" t="s">
        <v>112</v>
      </c>
      <c r="C15" s="42" t="s">
        <v>106</v>
      </c>
      <c r="D15" s="43">
        <v>10.5</v>
      </c>
      <c r="E15" s="44"/>
      <c r="F15" s="22"/>
      <c r="G15" s="23"/>
    </row>
    <row r="16" spans="1:7">
      <c r="A16" s="62" t="s">
        <v>113</v>
      </c>
      <c r="B16" s="63"/>
      <c r="C16" s="63"/>
      <c r="D16" s="63"/>
      <c r="E16" s="64"/>
      <c r="F16" s="36">
        <f>SUM(F7:F15)</f>
        <v>0</v>
      </c>
      <c r="G16" s="39"/>
    </row>
    <row r="18" spans="1:1">
      <c r="A18" t="s">
        <v>114</v>
      </c>
    </row>
  </sheetData>
  <mergeCells count="11">
    <mergeCell ref="A16:E16"/>
    <mergeCell ref="A1:G1"/>
    <mergeCell ref="A2:G2"/>
    <mergeCell ref="A3:G3"/>
    <mergeCell ref="A4:A6"/>
    <mergeCell ref="B4:B5"/>
    <mergeCell ref="C4:C6"/>
    <mergeCell ref="D4:D6"/>
    <mergeCell ref="E4:E6"/>
    <mergeCell ref="F4:F6"/>
    <mergeCell ref="G4:G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4"/>
  <sheetViews>
    <sheetView zoomScale="85" zoomScaleNormal="85" workbookViewId="0">
      <selection activeCell="E7" sqref="E7:F33"/>
    </sheetView>
  </sheetViews>
  <sheetFormatPr defaultRowHeight="14.45"/>
  <cols>
    <col min="2" max="2" width="118.85546875" customWidth="1"/>
    <col min="4" max="4" width="11.5703125" customWidth="1"/>
    <col min="5" max="5" width="9.42578125" customWidth="1"/>
    <col min="6" max="6" width="12.5703125" customWidth="1"/>
  </cols>
  <sheetData>
    <row r="1" spans="1:7" ht="21">
      <c r="A1" s="79" t="s">
        <v>76</v>
      </c>
      <c r="B1" s="79"/>
      <c r="C1" s="79"/>
      <c r="D1" s="79"/>
      <c r="E1" s="79"/>
      <c r="F1" s="79"/>
      <c r="G1" s="79"/>
    </row>
    <row r="2" spans="1:7" ht="108.75" customHeight="1">
      <c r="A2" s="57" t="s">
        <v>85</v>
      </c>
      <c r="B2" s="57"/>
      <c r="C2" s="57"/>
      <c r="D2" s="57"/>
      <c r="E2" s="57"/>
      <c r="F2" s="57"/>
      <c r="G2" s="57"/>
    </row>
    <row r="3" spans="1:7" ht="21">
      <c r="A3" s="80" t="s">
        <v>115</v>
      </c>
      <c r="B3" s="80"/>
      <c r="C3" s="80"/>
      <c r="D3" s="80"/>
      <c r="E3" s="80"/>
      <c r="F3" s="80"/>
      <c r="G3" s="80"/>
    </row>
    <row r="4" spans="1:7">
      <c r="A4" s="81" t="s">
        <v>87</v>
      </c>
      <c r="B4" s="75" t="s">
        <v>2</v>
      </c>
      <c r="C4" s="76" t="s">
        <v>3</v>
      </c>
      <c r="D4" s="76" t="s">
        <v>88</v>
      </c>
      <c r="E4" s="76" t="s">
        <v>89</v>
      </c>
      <c r="F4" s="76" t="s">
        <v>90</v>
      </c>
      <c r="G4" s="76" t="s">
        <v>91</v>
      </c>
    </row>
    <row r="5" spans="1:7">
      <c r="A5" s="81"/>
      <c r="B5" s="75"/>
      <c r="C5" s="76"/>
      <c r="D5" s="76"/>
      <c r="E5" s="76"/>
      <c r="F5" s="76"/>
      <c r="G5" s="76"/>
    </row>
    <row r="6" spans="1:7" ht="15.6">
      <c r="A6" s="81"/>
      <c r="B6" s="25" t="s">
        <v>116</v>
      </c>
      <c r="C6" s="76"/>
      <c r="D6" s="76"/>
      <c r="E6" s="76"/>
      <c r="F6" s="76"/>
      <c r="G6" s="76"/>
    </row>
    <row r="7" spans="1:7" ht="82.5" customHeight="1">
      <c r="A7" s="35" t="s">
        <v>117</v>
      </c>
      <c r="B7" s="45" t="s">
        <v>118</v>
      </c>
      <c r="C7" s="20" t="s">
        <v>119</v>
      </c>
      <c r="D7" s="21">
        <v>4</v>
      </c>
      <c r="E7" s="22"/>
      <c r="F7" s="22"/>
      <c r="G7" s="46"/>
    </row>
    <row r="8" spans="1:7" ht="69.75" customHeight="1">
      <c r="A8" s="47" t="s">
        <v>120</v>
      </c>
      <c r="B8" s="45" t="s">
        <v>121</v>
      </c>
      <c r="C8" s="20" t="s">
        <v>122</v>
      </c>
      <c r="D8" s="21">
        <v>160</v>
      </c>
      <c r="E8" s="22"/>
      <c r="F8" s="22"/>
      <c r="G8" s="48"/>
    </row>
    <row r="9" spans="1:7" ht="85.5" customHeight="1">
      <c r="A9" s="35" t="s">
        <v>123</v>
      </c>
      <c r="B9" s="45" t="s">
        <v>124</v>
      </c>
      <c r="C9" s="20" t="s">
        <v>125</v>
      </c>
      <c r="D9" s="21">
        <v>0.4</v>
      </c>
      <c r="E9" s="22"/>
      <c r="F9" s="22"/>
      <c r="G9" s="48"/>
    </row>
    <row r="10" spans="1:7" ht="72.75" customHeight="1">
      <c r="A10" s="47" t="s">
        <v>126</v>
      </c>
      <c r="B10" s="45" t="s">
        <v>127</v>
      </c>
      <c r="C10" s="20" t="s">
        <v>122</v>
      </c>
      <c r="D10" s="21">
        <v>120</v>
      </c>
      <c r="E10" s="22"/>
      <c r="F10" s="22"/>
      <c r="G10" s="48"/>
    </row>
    <row r="11" spans="1:7" ht="88.5" customHeight="1">
      <c r="A11" s="35" t="s">
        <v>128</v>
      </c>
      <c r="B11" s="45" t="s">
        <v>129</v>
      </c>
      <c r="C11" s="20" t="s">
        <v>122</v>
      </c>
      <c r="D11" s="21">
        <v>40</v>
      </c>
      <c r="E11" s="22"/>
      <c r="F11" s="22"/>
      <c r="G11" s="48"/>
    </row>
    <row r="12" spans="1:7" ht="90.75" customHeight="1">
      <c r="A12" s="47" t="s">
        <v>130</v>
      </c>
      <c r="B12" s="45" t="s">
        <v>131</v>
      </c>
      <c r="C12" s="20" t="s">
        <v>122</v>
      </c>
      <c r="D12" s="21">
        <v>120</v>
      </c>
      <c r="E12" s="22"/>
      <c r="F12" s="22"/>
      <c r="G12" s="48"/>
    </row>
    <row r="13" spans="1:7" ht="62.1">
      <c r="A13" s="35" t="s">
        <v>132</v>
      </c>
      <c r="B13" s="45" t="s">
        <v>133</v>
      </c>
      <c r="C13" s="20" t="s">
        <v>134</v>
      </c>
      <c r="D13" s="21">
        <v>1</v>
      </c>
      <c r="E13" s="22"/>
      <c r="F13" s="22"/>
      <c r="G13" s="48"/>
    </row>
    <row r="14" spans="1:7" ht="77.45">
      <c r="A14" s="47" t="s">
        <v>135</v>
      </c>
      <c r="B14" s="49" t="s">
        <v>136</v>
      </c>
      <c r="C14" s="20" t="s">
        <v>122</v>
      </c>
      <c r="D14" s="21">
        <v>120</v>
      </c>
      <c r="E14" s="22"/>
      <c r="F14" s="22"/>
      <c r="G14" s="48"/>
    </row>
    <row r="15" spans="1:7" ht="77.45">
      <c r="A15" s="35" t="s">
        <v>137</v>
      </c>
      <c r="B15" s="49" t="s">
        <v>138</v>
      </c>
      <c r="C15" s="20" t="s">
        <v>139</v>
      </c>
      <c r="D15" s="21">
        <v>1</v>
      </c>
      <c r="E15" s="22"/>
      <c r="F15" s="22"/>
      <c r="G15" s="48"/>
    </row>
    <row r="16" spans="1:7" ht="79.5" customHeight="1">
      <c r="A16" s="47" t="s">
        <v>140</v>
      </c>
      <c r="B16" s="50" t="s">
        <v>141</v>
      </c>
      <c r="C16" s="20" t="s">
        <v>139</v>
      </c>
      <c r="D16" s="21">
        <v>1</v>
      </c>
      <c r="E16" s="22"/>
      <c r="F16" s="22"/>
      <c r="G16" s="48"/>
    </row>
    <row r="17" spans="1:7" ht="92.25" customHeight="1">
      <c r="A17" s="35" t="s">
        <v>142</v>
      </c>
      <c r="B17" s="50" t="s">
        <v>143</v>
      </c>
      <c r="C17" s="20" t="s">
        <v>139</v>
      </c>
      <c r="D17" s="21">
        <v>1</v>
      </c>
      <c r="E17" s="22"/>
      <c r="F17" s="22"/>
      <c r="G17" s="48"/>
    </row>
    <row r="18" spans="1:7" ht="44.25" customHeight="1">
      <c r="A18" s="47" t="s">
        <v>144</v>
      </c>
      <c r="B18" s="51" t="s">
        <v>145</v>
      </c>
      <c r="C18" s="20" t="s">
        <v>139</v>
      </c>
      <c r="D18" s="21">
        <v>1</v>
      </c>
      <c r="E18" s="22"/>
      <c r="F18" s="22"/>
      <c r="G18" s="48"/>
    </row>
    <row r="19" spans="1:7" ht="62.1">
      <c r="A19" s="35" t="s">
        <v>146</v>
      </c>
      <c r="B19" s="45" t="s">
        <v>147</v>
      </c>
      <c r="C19" s="20" t="s">
        <v>125</v>
      </c>
      <c r="D19" s="21">
        <v>30.6</v>
      </c>
      <c r="E19" s="22"/>
      <c r="F19" s="22"/>
      <c r="G19" s="48"/>
    </row>
    <row r="20" spans="1:7" ht="81" customHeight="1">
      <c r="A20" s="47" t="s">
        <v>148</v>
      </c>
      <c r="B20" s="45" t="s">
        <v>149</v>
      </c>
      <c r="C20" s="20" t="s">
        <v>150</v>
      </c>
      <c r="D20" s="21">
        <v>25.5</v>
      </c>
      <c r="E20" s="22"/>
      <c r="F20" s="22"/>
      <c r="G20" s="48"/>
    </row>
    <row r="21" spans="1:7" ht="86.25" customHeight="1">
      <c r="A21" s="35" t="s">
        <v>151</v>
      </c>
      <c r="B21" s="45" t="s">
        <v>152</v>
      </c>
      <c r="C21" s="20" t="s">
        <v>125</v>
      </c>
      <c r="D21" s="21">
        <v>0.15</v>
      </c>
      <c r="E21" s="22"/>
      <c r="F21" s="22"/>
      <c r="G21" s="48"/>
    </row>
    <row r="22" spans="1:7" ht="75" customHeight="1">
      <c r="A22" s="47" t="s">
        <v>153</v>
      </c>
      <c r="B22" s="24" t="s">
        <v>154</v>
      </c>
      <c r="C22" s="20" t="s">
        <v>125</v>
      </c>
      <c r="D22" s="21">
        <v>0.12</v>
      </c>
      <c r="E22" s="22"/>
      <c r="F22" s="22"/>
      <c r="G22" s="48"/>
    </row>
    <row r="23" spans="1:7" ht="71.25" customHeight="1">
      <c r="A23" s="35" t="s">
        <v>155</v>
      </c>
      <c r="B23" s="24" t="s">
        <v>156</v>
      </c>
      <c r="C23" s="20" t="s">
        <v>157</v>
      </c>
      <c r="D23" s="21">
        <v>6</v>
      </c>
      <c r="E23" s="22"/>
      <c r="F23" s="22"/>
      <c r="G23" s="48"/>
    </row>
    <row r="24" spans="1:7" ht="74.25" customHeight="1">
      <c r="A24" s="47" t="s">
        <v>158</v>
      </c>
      <c r="B24" s="24" t="s">
        <v>159</v>
      </c>
      <c r="C24" s="20" t="s">
        <v>157</v>
      </c>
      <c r="D24" s="21">
        <v>1</v>
      </c>
      <c r="E24" s="22"/>
      <c r="F24" s="22"/>
      <c r="G24" s="48"/>
    </row>
    <row r="25" spans="1:7" ht="70.5" customHeight="1">
      <c r="A25" s="35" t="s">
        <v>160</v>
      </c>
      <c r="B25" s="24" t="s">
        <v>161</v>
      </c>
      <c r="C25" s="20" t="s">
        <v>157</v>
      </c>
      <c r="D25" s="21">
        <v>4</v>
      </c>
      <c r="E25" s="22"/>
      <c r="F25" s="22"/>
      <c r="G25" s="48"/>
    </row>
    <row r="26" spans="1:7" ht="66.75" customHeight="1">
      <c r="A26" s="47" t="s">
        <v>162</v>
      </c>
      <c r="B26" s="24" t="s">
        <v>163</v>
      </c>
      <c r="C26" s="20" t="s">
        <v>122</v>
      </c>
      <c r="D26" s="21">
        <v>120</v>
      </c>
      <c r="E26" s="22"/>
      <c r="F26" s="22"/>
      <c r="G26" s="48"/>
    </row>
    <row r="27" spans="1:7" ht="68.25" customHeight="1">
      <c r="A27" s="35" t="s">
        <v>164</v>
      </c>
      <c r="B27" s="24" t="s">
        <v>165</v>
      </c>
      <c r="C27" s="20" t="s">
        <v>122</v>
      </c>
      <c r="D27" s="21">
        <v>50</v>
      </c>
      <c r="E27" s="22"/>
      <c r="F27" s="22"/>
      <c r="G27" s="48"/>
    </row>
    <row r="28" spans="1:7" ht="68.25" customHeight="1">
      <c r="A28" s="47" t="s">
        <v>166</v>
      </c>
      <c r="B28" s="24" t="s">
        <v>167</v>
      </c>
      <c r="C28" s="20" t="s">
        <v>122</v>
      </c>
      <c r="D28" s="21">
        <v>100</v>
      </c>
      <c r="E28" s="22"/>
      <c r="F28" s="22"/>
      <c r="G28" s="48"/>
    </row>
    <row r="29" spans="1:7" ht="71.25" customHeight="1">
      <c r="A29" s="35" t="s">
        <v>168</v>
      </c>
      <c r="B29" s="24" t="s">
        <v>169</v>
      </c>
      <c r="C29" s="20" t="s">
        <v>157</v>
      </c>
      <c r="D29" s="21">
        <v>1</v>
      </c>
      <c r="E29" s="22"/>
      <c r="F29" s="22"/>
      <c r="G29" s="48"/>
    </row>
    <row r="30" spans="1:7" ht="72" customHeight="1">
      <c r="A30" s="47" t="s">
        <v>170</v>
      </c>
      <c r="B30" s="24" t="s">
        <v>171</v>
      </c>
      <c r="C30" s="20" t="s">
        <v>157</v>
      </c>
      <c r="D30" s="21">
        <v>1</v>
      </c>
      <c r="E30" s="22"/>
      <c r="F30" s="22"/>
      <c r="G30" s="48"/>
    </row>
    <row r="31" spans="1:7" ht="70.5" customHeight="1">
      <c r="A31" s="35" t="s">
        <v>172</v>
      </c>
      <c r="B31" s="24" t="s">
        <v>173</v>
      </c>
      <c r="C31" s="20" t="s">
        <v>157</v>
      </c>
      <c r="D31" s="21">
        <v>1</v>
      </c>
      <c r="E31" s="22"/>
      <c r="F31" s="22"/>
      <c r="G31" s="48"/>
    </row>
    <row r="32" spans="1:7" ht="136.5" customHeight="1">
      <c r="A32" s="47" t="s">
        <v>174</v>
      </c>
      <c r="B32" s="24" t="s">
        <v>175</v>
      </c>
      <c r="C32" s="20" t="s">
        <v>157</v>
      </c>
      <c r="D32" s="21">
        <v>1</v>
      </c>
      <c r="E32" s="22"/>
      <c r="F32" s="22"/>
      <c r="G32" s="48"/>
    </row>
    <row r="33" spans="1:7" ht="71.25" customHeight="1">
      <c r="A33" s="35" t="s">
        <v>176</v>
      </c>
      <c r="B33" s="24" t="s">
        <v>177</v>
      </c>
      <c r="C33" s="20" t="s">
        <v>157</v>
      </c>
      <c r="D33" s="21">
        <v>1</v>
      </c>
      <c r="E33" s="22"/>
      <c r="F33" s="22"/>
      <c r="G33" s="48"/>
    </row>
    <row r="34" spans="1:7" ht="15.6">
      <c r="A34" s="78" t="s">
        <v>178</v>
      </c>
      <c r="B34" s="78"/>
      <c r="C34" s="78"/>
      <c r="D34" s="78"/>
      <c r="E34" s="78"/>
      <c r="F34" s="52">
        <f>SUM(F8:F33)</f>
        <v>0</v>
      </c>
      <c r="G34" s="53"/>
    </row>
  </sheetData>
  <mergeCells count="11">
    <mergeCell ref="A34:E34"/>
    <mergeCell ref="A1:G1"/>
    <mergeCell ref="A2:G2"/>
    <mergeCell ref="A3:G3"/>
    <mergeCell ref="A4:A6"/>
    <mergeCell ref="B4:B5"/>
    <mergeCell ref="C4:C6"/>
    <mergeCell ref="D4:D6"/>
    <mergeCell ref="E4:E6"/>
    <mergeCell ref="F4:F6"/>
    <mergeCell ref="G4:G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C192DF2A-ECDD-443D-BB6A-2D916706E280}"/>
</file>

<file path=customXml/itemProps2.xml><?xml version="1.0" encoding="utf-8"?>
<ds:datastoreItem xmlns:ds="http://schemas.openxmlformats.org/officeDocument/2006/customXml" ds:itemID="{8D94F04A-7C0B-4AFF-9550-7E806273BE10}"/>
</file>

<file path=customXml/itemProps3.xml><?xml version="1.0" encoding="utf-8"?>
<ds:datastoreItem xmlns:ds="http://schemas.openxmlformats.org/officeDocument/2006/customXml" ds:itemID="{AB0AB169-91D4-4FE8-B26D-BA13C23508AA}"/>
</file>

<file path=customXml/itemProps4.xml><?xml version="1.0" encoding="utf-8"?>
<ds:datastoreItem xmlns:ds="http://schemas.openxmlformats.org/officeDocument/2006/customXml" ds:itemID="{6A75CCE0-8D63-4D4B-8B38-050E06F27571}"/>
</file>

<file path=customXml/itemProps5.xml><?xml version="1.0" encoding="utf-8"?>
<ds:datastoreItem xmlns:ds="http://schemas.openxmlformats.org/officeDocument/2006/customXml" ds:itemID="{C451237D-A142-4749-BAA0-E7882C8BFEF5}"/>
</file>

<file path=customXml/itemProps6.xml><?xml version="1.0" encoding="utf-8"?>
<ds:datastoreItem xmlns:ds="http://schemas.openxmlformats.org/officeDocument/2006/customXml" ds:itemID="{B5B7ADA3-AEFF-4F46-9323-49834F7B8D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Guest User</cp:lastModifiedBy>
  <cp:revision/>
  <dcterms:created xsi:type="dcterms:W3CDTF">2023-12-05T10:33:07Z</dcterms:created>
  <dcterms:modified xsi:type="dcterms:W3CDTF">2024-08-27T06:04:10Z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