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https://d.docs.live.net/b3f2840da856b0c8/Desktop/RFP 2024/"/>
    </mc:Choice>
  </mc:AlternateContent>
  <xr:revisionPtr revIDLastSave="1" documentId="13_ncr:1_{DADF7F07-565E-4A89-B5C4-65A4D0F8EE21}" xr6:coauthVersionLast="47" xr6:coauthVersionMax="47" xr10:uidLastSave="{E448CEB0-6A6D-4E7E-AFE3-9DC69B81A4C6}"/>
  <bookViews>
    <workbookView xWindow="-120" yWindow="-120" windowWidth="29040" windowHeight="15720" xr2:uid="{00000000-000D-0000-FFFF-FFFF00000000}"/>
  </bookViews>
  <sheets>
    <sheet name="BoQ" sheetId="2" r:id="rId1"/>
    <sheet name="Volume Sheet" sheetId="4" r:id="rId2"/>
    <sheet name="CHU Room Volumes" sheetId="6" r:id="rId3"/>
    <sheet name="LPG Canopy Volumes" sheetId="7" r:id="rId4"/>
  </sheets>
  <definedNames>
    <definedName name="_xlnm.Print_Area" localSheetId="1">'Volume Sheet'!$A$1:$O$511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371" i="2" l="1"/>
  <c r="F370" i="2"/>
  <c r="F369" i="2"/>
  <c r="F368" i="2"/>
  <c r="F367" i="2"/>
  <c r="F366" i="2"/>
  <c r="F365" i="2"/>
  <c r="F364" i="2"/>
  <c r="F363" i="2"/>
  <c r="F362" i="2"/>
  <c r="F361" i="2"/>
  <c r="F360" i="2"/>
  <c r="F359" i="2"/>
  <c r="F126" i="2"/>
  <c r="F341" i="2"/>
  <c r="F342" i="2"/>
  <c r="F343" i="2"/>
  <c r="F344" i="2"/>
  <c r="F345" i="2"/>
  <c r="F346" i="2"/>
  <c r="F347" i="2"/>
  <c r="F348" i="2"/>
  <c r="F349" i="2"/>
  <c r="F350" i="2"/>
  <c r="F351" i="2"/>
  <c r="F352" i="2"/>
  <c r="F353" i="2"/>
  <c r="F354" i="2"/>
  <c r="F355" i="2"/>
  <c r="F356" i="2"/>
  <c r="D340" i="2"/>
  <c r="F340" i="2" s="1"/>
  <c r="D339" i="2"/>
  <c r="F339" i="2" s="1"/>
  <c r="I36" i="4"/>
  <c r="I35" i="4"/>
  <c r="I34" i="4"/>
  <c r="I146" i="4"/>
  <c r="D235" i="2"/>
  <c r="D236" i="2"/>
  <c r="D237" i="2"/>
  <c r="D238" i="2"/>
  <c r="D228" i="2"/>
  <c r="D229" i="2"/>
  <c r="D230" i="2"/>
  <c r="D231" i="2"/>
  <c r="D232" i="2"/>
  <c r="D233" i="2"/>
  <c r="D234" i="2"/>
  <c r="H17" i="7"/>
  <c r="H16" i="7"/>
  <c r="H15" i="7"/>
  <c r="H14" i="7"/>
  <c r="H13" i="7"/>
  <c r="H12" i="7"/>
  <c r="H11" i="7"/>
  <c r="H10" i="7"/>
  <c r="H9" i="7"/>
  <c r="H8" i="7"/>
  <c r="H7" i="7"/>
  <c r="H6" i="7"/>
  <c r="F373" i="2" l="1"/>
  <c r="C383" i="2" s="1"/>
  <c r="F357" i="2"/>
  <c r="C382" i="2" s="1"/>
  <c r="D332" i="2"/>
  <c r="D333" i="2"/>
  <c r="D334" i="2"/>
  <c r="D335" i="2"/>
  <c r="F335" i="2" s="1"/>
  <c r="H12" i="6"/>
  <c r="D325" i="2" s="1"/>
  <c r="F325" i="2" s="1"/>
  <c r="H11" i="6"/>
  <c r="D326" i="2" s="1"/>
  <c r="F326" i="2" s="1"/>
  <c r="D322" i="2"/>
  <c r="D323" i="2"/>
  <c r="H25" i="6"/>
  <c r="H24" i="6"/>
  <c r="H23" i="6"/>
  <c r="H22" i="6"/>
  <c r="H21" i="6"/>
  <c r="H20" i="6"/>
  <c r="D331" i="2" s="1"/>
  <c r="H19" i="6"/>
  <c r="D330" i="2" s="1"/>
  <c r="H18" i="6"/>
  <c r="D329" i="2" s="1"/>
  <c r="H17" i="6"/>
  <c r="D328" i="2" s="1"/>
  <c r="H15" i="6"/>
  <c r="D14" i="6"/>
  <c r="H14" i="6" s="1"/>
  <c r="H13" i="6"/>
  <c r="H10" i="6"/>
  <c r="D324" i="2" s="1"/>
  <c r="H9" i="6"/>
  <c r="H8" i="6"/>
  <c r="H7" i="6"/>
  <c r="D321" i="2" s="1"/>
  <c r="H6" i="6"/>
  <c r="D320" i="2" s="1"/>
  <c r="H16" i="6" l="1"/>
  <c r="D327" i="2" s="1"/>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251" i="2"/>
  <c r="F243" i="2"/>
  <c r="F244" i="2"/>
  <c r="F242" i="2"/>
  <c r="F236" i="2"/>
  <c r="F235" i="2"/>
  <c r="F233" i="2"/>
  <c r="F318" i="2" l="1"/>
  <c r="F232" i="2"/>
  <c r="F245" i="2" l="1"/>
  <c r="F247" i="2" s="1"/>
  <c r="F237" i="2" l="1"/>
  <c r="F197" i="2"/>
  <c r="D189" i="2"/>
  <c r="I171" i="4"/>
  <c r="I456" i="4"/>
  <c r="D455" i="4" s="1"/>
  <c r="D188" i="2" s="1"/>
  <c r="I453" i="4"/>
  <c r="I452" i="4"/>
  <c r="I451" i="4"/>
  <c r="I448" i="4"/>
  <c r="I447" i="4"/>
  <c r="I446" i="4"/>
  <c r="I445" i="4"/>
  <c r="I442" i="4"/>
  <c r="I443" i="4" s="1"/>
  <c r="D441" i="4" s="1"/>
  <c r="D185" i="2" s="1"/>
  <c r="I439" i="4"/>
  <c r="I438" i="4"/>
  <c r="I507" i="4"/>
  <c r="I506" i="4"/>
  <c r="I503" i="4"/>
  <c r="I504" i="4" s="1"/>
  <c r="D502" i="4" s="1"/>
  <c r="D222" i="2" s="1"/>
  <c r="I500" i="4"/>
  <c r="I501" i="4" s="1"/>
  <c r="D499" i="4" s="1"/>
  <c r="D221" i="2" s="1"/>
  <c r="I344" i="4"/>
  <c r="I343" i="4"/>
  <c r="I303" i="4"/>
  <c r="I327" i="4"/>
  <c r="I326" i="4"/>
  <c r="I325" i="4"/>
  <c r="I320" i="4"/>
  <c r="I319" i="4"/>
  <c r="I318" i="4"/>
  <c r="I317" i="4"/>
  <c r="I311" i="4"/>
  <c r="I310" i="4"/>
  <c r="I307" i="4"/>
  <c r="I306" i="4"/>
  <c r="I302" i="4"/>
  <c r="I301" i="4"/>
  <c r="I300" i="4"/>
  <c r="I299" i="4"/>
  <c r="I298" i="4"/>
  <c r="I295" i="4"/>
  <c r="I287" i="4"/>
  <c r="I284" i="4"/>
  <c r="I282" i="4"/>
  <c r="I294" i="4"/>
  <c r="I293" i="4"/>
  <c r="I292" i="4"/>
  <c r="I291" i="4"/>
  <c r="I290" i="4"/>
  <c r="I289" i="4"/>
  <c r="I288" i="4"/>
  <c r="I286" i="4"/>
  <c r="I285" i="4"/>
  <c r="I283" i="4"/>
  <c r="I281" i="4"/>
  <c r="I280" i="4"/>
  <c r="I277" i="4"/>
  <c r="I276" i="4"/>
  <c r="F275" i="4"/>
  <c r="I275" i="4" s="1"/>
  <c r="I274" i="4"/>
  <c r="I273" i="4"/>
  <c r="I272" i="4"/>
  <c r="I271" i="4"/>
  <c r="I270" i="4"/>
  <c r="I269" i="4"/>
  <c r="I268" i="4"/>
  <c r="I267" i="4"/>
  <c r="I266" i="4"/>
  <c r="I265" i="4"/>
  <c r="I264" i="4"/>
  <c r="I263" i="4"/>
  <c r="I262" i="4"/>
  <c r="I261" i="4"/>
  <c r="I260" i="4"/>
  <c r="I257" i="4"/>
  <c r="I256" i="4"/>
  <c r="I255" i="4"/>
  <c r="I254" i="4"/>
  <c r="I253" i="4"/>
  <c r="I250" i="4"/>
  <c r="I249" i="4"/>
  <c r="I248" i="4"/>
  <c r="I247" i="4"/>
  <c r="I244" i="4"/>
  <c r="I243" i="4"/>
  <c r="I213" i="4"/>
  <c r="I236" i="4"/>
  <c r="I235" i="4"/>
  <c r="F234" i="4"/>
  <c r="I234" i="4" s="1"/>
  <c r="I233" i="4"/>
  <c r="I232" i="4"/>
  <c r="I219" i="4"/>
  <c r="I220" i="4"/>
  <c r="I221" i="4"/>
  <c r="I222" i="4"/>
  <c r="I223" i="4"/>
  <c r="I224" i="4"/>
  <c r="I225" i="4"/>
  <c r="I226" i="4"/>
  <c r="I227" i="4"/>
  <c r="I228" i="4"/>
  <c r="I229" i="4"/>
  <c r="I230" i="4"/>
  <c r="I231" i="4"/>
  <c r="I218" i="4"/>
  <c r="I215" i="4"/>
  <c r="I214" i="4"/>
  <c r="I205" i="4"/>
  <c r="I209" i="4"/>
  <c r="I208" i="4"/>
  <c r="I207" i="4"/>
  <c r="I206" i="4"/>
  <c r="I204" i="4"/>
  <c r="I198" i="4"/>
  <c r="D197" i="4" s="1"/>
  <c r="D59" i="2" s="1"/>
  <c r="I194" i="4"/>
  <c r="I193" i="4"/>
  <c r="I190" i="4"/>
  <c r="I189" i="4"/>
  <c r="I188" i="4"/>
  <c r="I182" i="4"/>
  <c r="I178" i="4"/>
  <c r="I181" i="4"/>
  <c r="I180" i="4"/>
  <c r="I179" i="4"/>
  <c r="I177" i="4"/>
  <c r="I176" i="4"/>
  <c r="I175" i="4"/>
  <c r="I172" i="4"/>
  <c r="I170" i="4"/>
  <c r="I169" i="4"/>
  <c r="I166" i="4"/>
  <c r="I165" i="4"/>
  <c r="I164" i="4"/>
  <c r="I163" i="4"/>
  <c r="I162" i="4"/>
  <c r="I161" i="4"/>
  <c r="I157" i="4"/>
  <c r="I156" i="4"/>
  <c r="I155" i="4"/>
  <c r="I154" i="4"/>
  <c r="I153" i="4"/>
  <c r="I152" i="4"/>
  <c r="I151" i="4"/>
  <c r="I148" i="4"/>
  <c r="I147" i="4"/>
  <c r="I145" i="4"/>
  <c r="I144" i="4"/>
  <c r="I143" i="4"/>
  <c r="I142" i="4"/>
  <c r="I141" i="4"/>
  <c r="I140" i="4"/>
  <c r="I139" i="4"/>
  <c r="I138" i="4"/>
  <c r="I137" i="4"/>
  <c r="I136" i="4"/>
  <c r="I135" i="4"/>
  <c r="I134" i="4"/>
  <c r="I133" i="4"/>
  <c r="I132" i="4"/>
  <c r="I131" i="4"/>
  <c r="I124" i="4"/>
  <c r="I123" i="4"/>
  <c r="I122" i="4"/>
  <c r="I121" i="4"/>
  <c r="I120" i="4"/>
  <c r="I119" i="4"/>
  <c r="I118" i="4"/>
  <c r="I117" i="4"/>
  <c r="I109" i="4"/>
  <c r="I110" i="4"/>
  <c r="I111" i="4"/>
  <c r="I112" i="4"/>
  <c r="I113" i="4"/>
  <c r="I114" i="4"/>
  <c r="I115" i="4"/>
  <c r="I116" i="4"/>
  <c r="I108" i="4"/>
  <c r="I105" i="4"/>
  <c r="I104" i="4"/>
  <c r="I101" i="4"/>
  <c r="I100" i="4"/>
  <c r="I99" i="4"/>
  <c r="I98" i="4"/>
  <c r="I95" i="4"/>
  <c r="I94" i="4"/>
  <c r="I93" i="4"/>
  <c r="I92" i="4"/>
  <c r="I87" i="4"/>
  <c r="I86" i="4"/>
  <c r="I85" i="4"/>
  <c r="I84" i="4"/>
  <c r="I83" i="4"/>
  <c r="I82" i="4"/>
  <c r="I81" i="4"/>
  <c r="I80" i="4"/>
  <c r="I79" i="4"/>
  <c r="I78" i="4"/>
  <c r="I77" i="4"/>
  <c r="I76" i="4"/>
  <c r="I75" i="4"/>
  <c r="I74" i="4"/>
  <c r="I73" i="4"/>
  <c r="I72" i="4"/>
  <c r="I71" i="4"/>
  <c r="I66" i="4"/>
  <c r="I65" i="4"/>
  <c r="I64" i="4"/>
  <c r="I63" i="4"/>
  <c r="I62" i="4"/>
  <c r="I61" i="4"/>
  <c r="I60" i="4"/>
  <c r="I59" i="4"/>
  <c r="I58" i="4"/>
  <c r="I57" i="4"/>
  <c r="I56" i="4"/>
  <c r="I55" i="4"/>
  <c r="I54" i="4"/>
  <c r="I53" i="4"/>
  <c r="I52" i="4"/>
  <c r="I46" i="4"/>
  <c r="I47" i="4"/>
  <c r="I42" i="4"/>
  <c r="I43" i="4"/>
  <c r="I44" i="4"/>
  <c r="I45" i="4"/>
  <c r="I41" i="4"/>
  <c r="I33" i="4"/>
  <c r="I32" i="4"/>
  <c r="I31" i="4"/>
  <c r="I30" i="4"/>
  <c r="I29" i="4"/>
  <c r="I28" i="4"/>
  <c r="I27" i="4"/>
  <c r="F320" i="2" l="1"/>
  <c r="F228" i="2"/>
  <c r="F221" i="2"/>
  <c r="I454" i="4"/>
  <c r="D450" i="4" s="1"/>
  <c r="D187" i="2" s="1"/>
  <c r="I440" i="4"/>
  <c r="D437" i="4" s="1"/>
  <c r="D184" i="2" s="1"/>
  <c r="I508" i="4"/>
  <c r="D505" i="4" s="1"/>
  <c r="D223" i="2" s="1"/>
  <c r="I449" i="4"/>
  <c r="D444" i="4" s="1"/>
  <c r="D186" i="2" s="1"/>
  <c r="I345" i="4"/>
  <c r="D342" i="4" s="1"/>
  <c r="D92" i="2" s="1"/>
  <c r="F238" i="2"/>
  <c r="D337" i="4"/>
  <c r="I304" i="4"/>
  <c r="D297" i="4" s="1"/>
  <c r="D75" i="2" s="1"/>
  <c r="I308" i="4"/>
  <c r="D305" i="4" s="1"/>
  <c r="I321" i="4"/>
  <c r="D316" i="4" s="1"/>
  <c r="D80" i="2" s="1"/>
  <c r="I328" i="4"/>
  <c r="D324" i="4" s="1"/>
  <c r="D81" i="2" s="1"/>
  <c r="I312" i="4"/>
  <c r="D309" i="4" s="1"/>
  <c r="D77" i="2" s="1"/>
  <c r="I296" i="4"/>
  <c r="D279" i="4" s="1"/>
  <c r="I278" i="4"/>
  <c r="D259" i="4" s="1"/>
  <c r="D73" i="2" s="1"/>
  <c r="I258" i="4"/>
  <c r="D252" i="4" s="1"/>
  <c r="D72" i="2" s="1"/>
  <c r="I245" i="4"/>
  <c r="D242" i="4" s="1"/>
  <c r="D70" i="2" s="1"/>
  <c r="I251" i="4"/>
  <c r="D246" i="4" s="1"/>
  <c r="D71" i="2" s="1"/>
  <c r="I237" i="4"/>
  <c r="D217" i="4" s="1"/>
  <c r="I216" i="4"/>
  <c r="D212" i="4" s="1"/>
  <c r="I210" i="4"/>
  <c r="D203" i="4" s="1"/>
  <c r="D64" i="2" s="1"/>
  <c r="I191" i="4"/>
  <c r="D187" i="4" s="1"/>
  <c r="D57" i="2" s="1"/>
  <c r="I195" i="4"/>
  <c r="I183" i="4"/>
  <c r="D174" i="4" s="1"/>
  <c r="D53" i="2" s="1"/>
  <c r="I38" i="4"/>
  <c r="D26" i="4" s="1"/>
  <c r="D36" i="2" s="1"/>
  <c r="I173" i="4"/>
  <c r="D168" i="4" s="1"/>
  <c r="D52" i="2" s="1"/>
  <c r="I106" i="4"/>
  <c r="D103" i="4" s="1"/>
  <c r="D44" i="2" s="1"/>
  <c r="I167" i="4"/>
  <c r="D160" i="4" s="1"/>
  <c r="D51" i="2" s="1"/>
  <c r="I158" i="4"/>
  <c r="D150" i="4" s="1"/>
  <c r="D50" i="2" s="1"/>
  <c r="I149" i="4"/>
  <c r="D130" i="4" s="1"/>
  <c r="D49" i="2" s="1"/>
  <c r="I125" i="4"/>
  <c r="D107" i="4" s="1"/>
  <c r="D45" i="2" s="1"/>
  <c r="I102" i="4"/>
  <c r="D97" i="4" s="1"/>
  <c r="D43" i="2" s="1"/>
  <c r="I96" i="4"/>
  <c r="D91" i="4" s="1"/>
  <c r="I88" i="4"/>
  <c r="D70" i="4" s="1"/>
  <c r="D39" i="2" s="1"/>
  <c r="I68" i="4"/>
  <c r="D50" i="4" s="1"/>
  <c r="D38" i="2" s="1"/>
  <c r="I49" i="4"/>
  <c r="D40" i="4" s="1"/>
  <c r="D37" i="2" s="1"/>
  <c r="F328" i="2" l="1"/>
  <c r="F222" i="2"/>
  <c r="F334" i="2"/>
  <c r="F230" i="2"/>
  <c r="F323" i="2"/>
  <c r="F229" i="2"/>
  <c r="F331" i="2"/>
  <c r="F324" i="2"/>
  <c r="D74" i="2"/>
  <c r="D334" i="4"/>
  <c r="D65" i="2"/>
  <c r="D66" i="2"/>
  <c r="D336" i="4"/>
  <c r="D86" i="2" s="1"/>
  <c r="D76" i="2"/>
  <c r="D340" i="4"/>
  <c r="E347" i="4" s="1"/>
  <c r="I347" i="4" s="1"/>
  <c r="D346" i="4" s="1"/>
  <c r="D93" i="2" s="1"/>
  <c r="D192" i="4"/>
  <c r="D58" i="2" s="1"/>
  <c r="D42" i="2"/>
  <c r="F234" i="2" l="1"/>
  <c r="F231" i="2"/>
  <c r="F327" i="2"/>
  <c r="F240" i="2"/>
  <c r="F249" i="2" s="1"/>
  <c r="C380" i="2" s="1"/>
  <c r="F321" i="2"/>
  <c r="F333" i="2"/>
  <c r="F322" i="2"/>
  <c r="F330" i="2"/>
  <c r="F329" i="2"/>
  <c r="F332" i="2"/>
  <c r="D85" i="2"/>
  <c r="D90" i="2"/>
  <c r="D341" i="4"/>
  <c r="D91" i="2" s="1"/>
  <c r="F64" i="2"/>
  <c r="F336" i="2" l="1"/>
  <c r="F337" i="2" s="1"/>
  <c r="C381" i="2" s="1"/>
  <c r="F93" i="2"/>
  <c r="F160" i="2"/>
  <c r="F161" i="2"/>
  <c r="F162" i="2"/>
  <c r="F163" i="2"/>
  <c r="F164" i="2"/>
  <c r="F165" i="2"/>
  <c r="F166" i="2"/>
  <c r="F167" i="2"/>
  <c r="F168" i="2"/>
  <c r="F169" i="2"/>
  <c r="F170" i="2"/>
  <c r="F171" i="2"/>
  <c r="F172" i="2"/>
  <c r="F173" i="2"/>
  <c r="F174" i="2"/>
  <c r="F175" i="2"/>
  <c r="F176" i="2"/>
  <c r="F177" i="2"/>
  <c r="F178" i="2"/>
  <c r="F179" i="2"/>
  <c r="F180" i="2"/>
  <c r="F181" i="2"/>
  <c r="F141" i="2"/>
  <c r="F142" i="2"/>
  <c r="F143" i="2"/>
  <c r="F144" i="2"/>
  <c r="F145" i="2"/>
  <c r="F146" i="2"/>
  <c r="F147" i="2"/>
  <c r="F148" i="2"/>
  <c r="F149" i="2"/>
  <c r="F150" i="2"/>
  <c r="F151" i="2"/>
  <c r="F152" i="2"/>
  <c r="F153" i="2"/>
  <c r="F154" i="2"/>
  <c r="F155" i="2"/>
  <c r="F156" i="2"/>
  <c r="F157" i="2"/>
  <c r="F158" i="2"/>
  <c r="F159" i="2"/>
  <c r="F136" i="2"/>
  <c r="F137" i="2"/>
  <c r="F138" i="2"/>
  <c r="F139" i="2"/>
  <c r="F140" i="2"/>
  <c r="F135" i="2"/>
  <c r="F134" i="2"/>
  <c r="F133" i="2"/>
  <c r="F132" i="2"/>
  <c r="F131" i="2"/>
  <c r="F130" i="2"/>
  <c r="F106" i="2" l="1"/>
  <c r="F107" i="2"/>
  <c r="F108" i="2"/>
  <c r="F109" i="2"/>
  <c r="F110" i="2"/>
  <c r="F111" i="2"/>
  <c r="F112" i="2"/>
  <c r="F113" i="2"/>
  <c r="F114" i="2"/>
  <c r="F115" i="2"/>
  <c r="F116" i="2"/>
  <c r="F117" i="2"/>
  <c r="F118" i="2"/>
  <c r="F119" i="2"/>
  <c r="F120" i="2"/>
  <c r="F121" i="2"/>
  <c r="F122" i="2"/>
  <c r="F123" i="2"/>
  <c r="F105" i="2"/>
  <c r="F104" i="2"/>
  <c r="F101" i="2"/>
  <c r="F100" i="2"/>
  <c r="F99" i="2"/>
  <c r="F98" i="2"/>
  <c r="F97" i="2"/>
  <c r="F77" i="2"/>
  <c r="F102" i="2" l="1"/>
  <c r="F75" i="2"/>
  <c r="F74" i="2"/>
  <c r="F73" i="2"/>
  <c r="F58" i="2"/>
  <c r="F50" i="2"/>
  <c r="F187" i="2" l="1"/>
  <c r="F188" i="2"/>
  <c r="F189" i="2"/>
  <c r="F190" i="2"/>
  <c r="F191" i="2"/>
  <c r="F192" i="2"/>
  <c r="F193" i="2"/>
  <c r="F186" i="2"/>
  <c r="F185" i="2"/>
  <c r="F184" i="2"/>
  <c r="F194" i="2" l="1"/>
  <c r="F225" i="2"/>
  <c r="F224" i="2"/>
  <c r="F223" i="2"/>
  <c r="F220" i="2"/>
  <c r="F219" i="2"/>
  <c r="F218" i="2"/>
  <c r="F217" i="2"/>
  <c r="F214" i="2"/>
  <c r="F213" i="2"/>
  <c r="F212" i="2"/>
  <c r="F211" i="2"/>
  <c r="F210" i="2"/>
  <c r="F209" i="2"/>
  <c r="F208" i="2"/>
  <c r="F207" i="2"/>
  <c r="F206" i="2"/>
  <c r="F205" i="2"/>
  <c r="F204" i="2"/>
  <c r="F203" i="2"/>
  <c r="F200" i="2"/>
  <c r="F199" i="2"/>
  <c r="F198" i="2"/>
  <c r="F129" i="2"/>
  <c r="F182" i="2" s="1"/>
  <c r="F125" i="2"/>
  <c r="F124" i="2"/>
  <c r="F127" i="2" s="1"/>
  <c r="F94" i="2"/>
  <c r="F92" i="2"/>
  <c r="F91" i="2"/>
  <c r="F90" i="2"/>
  <c r="F86" i="2"/>
  <c r="F85" i="2"/>
  <c r="F81" i="2"/>
  <c r="F80" i="2"/>
  <c r="F76" i="2"/>
  <c r="F72" i="2"/>
  <c r="F71" i="2"/>
  <c r="F70" i="2"/>
  <c r="F66" i="2"/>
  <c r="F65" i="2"/>
  <c r="F60" i="2"/>
  <c r="F59" i="2"/>
  <c r="F57" i="2"/>
  <c r="F54" i="2"/>
  <c r="F53" i="2"/>
  <c r="F52" i="2"/>
  <c r="F51" i="2"/>
  <c r="F49" i="2"/>
  <c r="F45" i="2"/>
  <c r="F44" i="2"/>
  <c r="F43" i="2"/>
  <c r="F42" i="2"/>
  <c r="F39" i="2"/>
  <c r="F38" i="2"/>
  <c r="F37" i="2"/>
  <c r="F36" i="2"/>
  <c r="F35" i="2"/>
  <c r="F32" i="2"/>
  <c r="F31" i="2"/>
  <c r="F30" i="2"/>
  <c r="F29" i="2"/>
  <c r="F67" i="2" l="1"/>
  <c r="F95" i="2"/>
  <c r="F78" i="2"/>
  <c r="F215" i="2"/>
  <c r="F201" i="2"/>
  <c r="F88" i="2"/>
  <c r="F82" i="2"/>
  <c r="F61" i="2"/>
  <c r="F226" i="2"/>
  <c r="C379" i="2" s="1"/>
  <c r="F55" i="2"/>
  <c r="F46" i="2"/>
  <c r="F40" i="2"/>
  <c r="F33" i="2"/>
  <c r="F195" i="2" l="1"/>
  <c r="C376" i="2" s="1"/>
  <c r="C377" i="2"/>
  <c r="C378" i="2"/>
  <c r="C384" i="2" l="1"/>
</calcChain>
</file>

<file path=xl/sharedStrings.xml><?xml version="1.0" encoding="utf-8"?>
<sst xmlns="http://schemas.openxmlformats.org/spreadsheetml/2006/main" count="1904" uniqueCount="790">
  <si>
    <t>No</t>
  </si>
  <si>
    <t>Description of Activities</t>
  </si>
  <si>
    <t>Quantity</t>
  </si>
  <si>
    <t>m³</t>
  </si>
  <si>
    <t>m</t>
  </si>
  <si>
    <t>pcs</t>
  </si>
  <si>
    <t>Pcs</t>
  </si>
  <si>
    <t>Unit</t>
  </si>
  <si>
    <t>MPPT invertor Hybrid-Hyper 7KW (120 AMP and IP 65)
Compact “all-in-one” system
Smart Grid, Back-Up, Oﬀ/On Grid 
Intelligent storage management Seamless switchover to keep your power on during outage (&lt;8ms UPS level) 
Simplicity of use and operation “Plug Play” Installation
 Local and remote monitoring
Configurable AC / solar / generator charger priority 
 Supporting Wi-Fi monitoring and built-in 2 strings of MPP trackers
Voltage out put 230 VAC +- 5%
Frequency 50 Hz 60Hz (Auto sensing)
( warranty is a must)</t>
  </si>
  <si>
    <t>Wiring of solar system as per standard requirement including tempol and other accessories.</t>
  </si>
  <si>
    <t>Summary of BoQ</t>
  </si>
  <si>
    <t>Cleaning of water with compressor machine with all required activities.</t>
  </si>
  <si>
    <t xml:space="preserve">Test of quality of water for all important chemical, biological and physical parameters with the report of the result. </t>
  </si>
  <si>
    <t>Chlorination of water well according to the standard of MoRRD, with all required activities.</t>
  </si>
  <si>
    <r>
      <t>Materials Test:</t>
    </r>
    <r>
      <rPr>
        <sz val="11"/>
        <color theme="1"/>
        <rFont val="Calibri"/>
        <family val="2"/>
        <scheme val="minor"/>
      </rPr>
      <t xml:space="preserve"> This position includes the following items</t>
    </r>
    <r>
      <rPr>
        <b/>
        <sz val="11"/>
        <color theme="1"/>
        <rFont val="Calibri"/>
        <family val="2"/>
        <scheme val="minor"/>
      </rPr>
      <t xml:space="preserve">: </t>
    </r>
    <r>
      <rPr>
        <sz val="11"/>
        <color theme="1"/>
        <rFont val="Calibri"/>
        <family val="2"/>
        <scheme val="minor"/>
      </rPr>
      <t>Materials' tests (steel bar, cement, burnt brick, mountain stone, drinking water and etc), concrete mix design, Concrete compressive strength test from each sections (structure) like footing, ring beams, columns, slabs and floors concrete. (6 cylinders /cubes from each section, 3 cylinders/ cubs for test after 7 days and other 3 for test after 28 days). Before concreting mix design aggregates sample is required.</t>
    </r>
  </si>
  <si>
    <t>LS</t>
  </si>
  <si>
    <r>
      <t xml:space="preserve">Installation of marble stone signboard : </t>
    </r>
    <r>
      <rPr>
        <sz val="11"/>
        <color theme="1"/>
        <rFont val="Calibri"/>
        <family val="2"/>
        <scheme val="minor"/>
      </rPr>
      <t xml:space="preserve">Supplying and installation of one signboard size 60x120cm, th= 3cm,made of marble stone on beside the entrance door wall in main building. And should be written in English and Dari. The board will be installed before handing over of building. Design will be given before the handing over. </t>
    </r>
  </si>
  <si>
    <r>
      <t xml:space="preserve">Demobilization: </t>
    </r>
    <r>
      <rPr>
        <sz val="11"/>
        <color theme="1"/>
        <rFont val="Calibri"/>
        <family val="2"/>
        <scheme val="minor"/>
      </rPr>
      <t>This position includes the following items:
Removing of all equipment, tools machinery, machinery, scaffolds, formwork, false work, toilets, containers and etc. 
Final cleaning of the entire project site inclusive technical objects.</t>
    </r>
  </si>
  <si>
    <t>Mobilization and demobilization</t>
  </si>
  <si>
    <r>
      <t xml:space="preserve">Excavation of the footings and walls' foundation, </t>
    </r>
    <r>
      <rPr>
        <sz val="11"/>
        <color theme="1"/>
        <rFont val="Calibri"/>
        <family val="2"/>
        <scheme val="minor"/>
      </rPr>
      <t>including shaping and cleaning. The depth of the foundations and trenches will be up to 120 cm, type of soil is natural ordinary ground soft soil. If excavated soil is not needed so it should be removed from the project site.</t>
    </r>
  </si>
  <si>
    <t>Total cost</t>
  </si>
  <si>
    <t>1.1.1</t>
  </si>
  <si>
    <t>1.1.2</t>
  </si>
  <si>
    <t>1.1.4</t>
  </si>
  <si>
    <t>Sub - Total of mobilization and demobilization</t>
  </si>
  <si>
    <t>Earth works</t>
  </si>
  <si>
    <t>1.2.1</t>
  </si>
  <si>
    <t>1.2.2</t>
  </si>
  <si>
    <t>1.2.3</t>
  </si>
  <si>
    <t>1.2.4</t>
  </si>
  <si>
    <t>1.2.5</t>
  </si>
  <si>
    <t>Sub - Total of earth works</t>
  </si>
  <si>
    <t>Masonry works</t>
  </si>
  <si>
    <t>1.3.1</t>
  </si>
  <si>
    <t>1.3.2</t>
  </si>
  <si>
    <t>1.3.3</t>
  </si>
  <si>
    <t>1.3.4</t>
  </si>
  <si>
    <t>Sub-Total of masonry works</t>
  </si>
  <si>
    <t xml:space="preserve">Concrete works </t>
  </si>
  <si>
    <t>1.4.2</t>
  </si>
  <si>
    <t>1.4.3</t>
  </si>
  <si>
    <t>1.4.4</t>
  </si>
  <si>
    <t>1.4.5</t>
  </si>
  <si>
    <t xml:space="preserve">Sub-Total Concrete Works </t>
  </si>
  <si>
    <t>1.5.1</t>
  </si>
  <si>
    <t>1.5.2</t>
  </si>
  <si>
    <t>1.5.3</t>
  </si>
  <si>
    <t>1.6.1</t>
  </si>
  <si>
    <t>1.6.2</t>
  </si>
  <si>
    <t>Sub-Total of plaster works</t>
  </si>
  <si>
    <t>1.7.3</t>
  </si>
  <si>
    <t>1.7.4</t>
  </si>
  <si>
    <t>1.7.5</t>
  </si>
  <si>
    <t>1.7.6</t>
  </si>
  <si>
    <t>1.8.1</t>
  </si>
  <si>
    <t xml:space="preserve">Sub-Total of Metal works </t>
  </si>
  <si>
    <t>Painting Works</t>
  </si>
  <si>
    <t>1.9.1</t>
  </si>
  <si>
    <t>1.9.2</t>
  </si>
  <si>
    <t>1.9.3</t>
  </si>
  <si>
    <t>Sub-Total of Painting Work</t>
  </si>
  <si>
    <t>Roofing Works</t>
  </si>
  <si>
    <t>1.10.1</t>
  </si>
  <si>
    <t>1.10.2</t>
  </si>
  <si>
    <t>1.10.3</t>
  </si>
  <si>
    <t>1.11.1</t>
  </si>
  <si>
    <t>1.11.2</t>
  </si>
  <si>
    <t>1.11.3</t>
  </si>
  <si>
    <t>1.11.4</t>
  </si>
  <si>
    <t>1.11.5</t>
  </si>
  <si>
    <t>Sub-Total of Electrical works</t>
  </si>
  <si>
    <t>1.13.1</t>
  </si>
  <si>
    <t>1.13.2</t>
  </si>
  <si>
    <t>m3</t>
  </si>
  <si>
    <t xml:space="preserve">Supply and Installation of UPVC pipe by diameter 1" (rising pipe ) high quality including all needed fitting, installation and connection to the water reservoir  with all required activities. </t>
  </si>
  <si>
    <t xml:space="preserve">Excavation for apron with all related activities. </t>
  </si>
  <si>
    <t xml:space="preserve">Stone pitching by river boulder below of PCC of apron with all related activities. </t>
  </si>
  <si>
    <t xml:space="preserve">PCC concrete (1:2:4) for apron including of metallic shuttering  with all required activities. </t>
  </si>
  <si>
    <t>Back filling around the apron of the water well, th= 15cm with required compaction and required activities.</t>
  </si>
  <si>
    <t xml:space="preserve">Casting o crashed aggregate around the apron th= 10cm , with all required activities </t>
  </si>
  <si>
    <t>Supply and installation of submersible water pump, 1 inch best quality 0.5-1 liter/ sec,  H=100 -120 meter ) compatible with all needed requirement (needed pipes, valves, cable for electricity connection + 100m best quality 1 inch best quality pipe for watering of green area)  and all required activities (warranty is a must ). Sample should be provided for approval.</t>
  </si>
  <si>
    <t xml:space="preserve">Supply and installation of 7 KW Solar System (Hybrid). </t>
  </si>
  <si>
    <t>Solar Panel Half-Cell Modules (400 WATT) new Monocrystalline technology  with size of 175x104 cm 120 cell working in all conditions ( warranty is a must)</t>
  </si>
  <si>
    <t>Lead acid batteries / Evolutionary Power (EVA) (495*190*430mm) 12 V, 220 amp, and 8 years battery life IEC 61427-1 or similar product with same standard (waranty is a must).</t>
  </si>
  <si>
    <t>System</t>
  </si>
  <si>
    <t>RCC works for the foundation of the metallic moveable stand of Solar panels on the ground (80cm x 80 cm x 120cm ) the diameter of main steel bar should be 16mm and the diameter of stirrups should be 10mm, according to solar steel framing and with consultation of UNHCR technical engineer. One RCC foundation for each 10 panels.</t>
  </si>
  <si>
    <t>Frame</t>
  </si>
  <si>
    <t>Sub-total for Supply and installation of 7 KW solar system</t>
  </si>
  <si>
    <t>Items' description</t>
  </si>
  <si>
    <t>Project cost per activity</t>
  </si>
  <si>
    <t xml:space="preserve">Sub-total for Supply and installation of 7 KW solar system </t>
  </si>
  <si>
    <t xml:space="preserve">Grand-Total </t>
  </si>
  <si>
    <r>
      <rPr>
        <b/>
        <sz val="12"/>
        <color theme="1"/>
        <rFont val="Calibri"/>
        <family val="2"/>
        <scheme val="minor"/>
      </rPr>
      <t xml:space="preserve">General Notes: </t>
    </r>
    <r>
      <rPr>
        <sz val="11"/>
        <color theme="1"/>
        <rFont val="Calibri"/>
        <family val="2"/>
        <scheme val="minor"/>
      </rPr>
      <t xml:space="preserve">
1. All materials and workmanship shall be in accordance with Engineering Standards, Materials Specifications, and Drawings. 
2. All main installations/system modifications will be approved and inspected by UNHCR/Government/Partner Engineer prior to its implementation. 
3. The construction materials and items used in the projects need to be inspected and approved by engineer in charge. Approval of items are linked to the approval of submittals which should be shared two weeks in advance of delivery to projects site, for each item.  
4. Contractors shall maintain a copy of the current national and international Engineering Standards on-site at all times during construction. 
5. Structural drawings shall be used in conjunction with the specifications and other project drawings and shall confirm to the requirement of the standard design of the Government of Afghanistan. 
6. The contractor should ensure that implementation of the project will not cause damage to adjacent buildings, utilities or other property. This requirement is particularly important during foundation excavation.
7. Prior to its implementation, the contractor shall compare and coordinate the drawings of all components and report any discrepancies between the drawings and BoQ, to UNHCR.
8. The contractor shall review and compare dimensions between architectural and structural drawings prior to its implementation.
9. No structural member shall be cut or notched or otherwise reduced in strength unless approved by UNHCR/Government.
10. The contractor shall coordinate architectural, electrical, mechanical and plumbing drawings for anchored, embedded or supported items and notify UNHCR of any discrepancies.
11. The cost shall include for purchase, delivery, installation, placing, workmanship and required activities to working order of each activity.</t>
    </r>
  </si>
  <si>
    <r>
      <t>m</t>
    </r>
    <r>
      <rPr>
        <sz val="10"/>
        <color theme="1"/>
        <rFont val="Calibri"/>
        <family val="2"/>
      </rPr>
      <t>³</t>
    </r>
  </si>
  <si>
    <r>
      <t>m</t>
    </r>
    <r>
      <rPr>
        <sz val="10"/>
        <color theme="1"/>
        <rFont val="Calibri"/>
        <family val="2"/>
      </rPr>
      <t>²</t>
    </r>
  </si>
  <si>
    <r>
      <t xml:space="preserve">Laying of river boulder stone </t>
    </r>
    <r>
      <rPr>
        <sz val="11"/>
        <color theme="1"/>
        <rFont val="Calibri"/>
        <family val="2"/>
        <scheme val="minor"/>
      </rPr>
      <t>for inside the rooms t=20cm ,walkway around the building t =15 cm with compaction and all related activities. Size of stone should be around 8cm -15cm</t>
    </r>
  </si>
  <si>
    <r>
      <t xml:space="preserve">Stone masonry for foundation </t>
    </r>
    <r>
      <rPr>
        <sz val="11"/>
        <color theme="1"/>
        <rFont val="Calibri"/>
        <family val="2"/>
        <scheme val="minor"/>
      </rPr>
      <t>below the ground (Gharqa) with ratio of 1:4 of cement, sand mortar (volume of mortar should be between 30% to 35%) including curing. H=80-120CM, width = 60-80cm
All stones shall be hard durable, stone shall be chisel dressed on all beds(all sides) ,Minimum height of stone shall be 20 cm,max 30 cm and length not less than 1.5 times of heights, consideration of the stone bond is the priority of the quality, all stones shall be thoroughly wetted before use, the masonry shall be kept moist for a period of at leas 10 days. 
Including pointing with ratio of 1:3 cement and sand mortar, below the ground  and above the ground level on both sides ( before backfilling)!.  Stones should be moistured while pointing.</t>
    </r>
  </si>
  <si>
    <r>
      <t>Stone masonry  for super structure:</t>
    </r>
    <r>
      <rPr>
        <sz val="11"/>
        <color theme="1"/>
        <rFont val="Calibri"/>
        <family val="2"/>
        <scheme val="minor"/>
      </rPr>
      <t xml:space="preserve"> stone masonry for the top of foundation (Cursi) where it is visible, with ratio of 1:4 of cement, sand mortar (volume of mortar should be between 30% to 35%) in size of 60x40cm/ width and height
All stones shall be hard durable, stone shall be chisel dressed on all beds(all sides) ,Minimum height of stone shall be 20 cm,max 30 cm and length not less than 1.5 times of heights, consideration of the stone bond is the priority of the quality, all stones shall be thoroughly wetted before use, the masonry shall be kept moist for a period of at leas 10 days. 
Including pointing with ratio of 1:3 cement and sand mortar, below the ground and above the ground level on both sides ( before backfilling)!.  Stones should be moisture while pointing.</t>
    </r>
  </si>
  <si>
    <r>
      <t xml:space="preserve">Earthling strip, </t>
    </r>
    <r>
      <rPr>
        <sz val="11"/>
        <color theme="1"/>
        <rFont val="Calibri"/>
        <family val="2"/>
        <scheme val="minor"/>
      </rPr>
      <t>alloy or hot-dip galvanized steel for lightning; 
Supplying and placing earthling strip, grounding rod 30x4mm strap steel holder ,welded joints or equal screwed cross connectors, between blinding layers and foundation /rainwater down pipes. The Earthling strip alloy will be placed according the drawings.</t>
    </r>
  </si>
  <si>
    <r>
      <rPr>
        <b/>
        <sz val="11"/>
        <color theme="1"/>
        <rFont val="Calibri"/>
        <family val="2"/>
        <scheme val="minor"/>
      </rPr>
      <t>Preliminary Remarks:</t>
    </r>
    <r>
      <rPr>
        <sz val="11"/>
        <color theme="1"/>
        <rFont val="Calibri"/>
        <family val="2"/>
        <scheme val="minor"/>
      </rPr>
      <t xml:space="preserve">
Supplying and placing chips th=3cm to 5cm for flooring, thresholds and exterior staircases, and window sill along the wall.
Inclusive baseboards of an average height of about 15 cm along all surrounding walls, cleaning, rubbing, polishing and sealing of all joints with cement and the joints between wall and terrazzo must be sealed with flexible and paintable material.
Construction starts after sampling by the client.</t>
    </r>
  </si>
  <si>
    <r>
      <t>m</t>
    </r>
    <r>
      <rPr>
        <sz val="10"/>
        <rFont val="Calibri"/>
        <family val="2"/>
      </rPr>
      <t>²</t>
    </r>
  </si>
  <si>
    <r>
      <t>Marble stone for windows sill inside rooms;</t>
    </r>
    <r>
      <rPr>
        <sz val="11"/>
        <color theme="1"/>
        <rFont val="Calibri"/>
        <family val="2"/>
        <scheme val="minor"/>
      </rPr>
      <t xml:space="preserve"> width=25cm with different length according  the drawings; t = 2 cm. Joint between wall, window and marble sill must be filled with flexible and paintable t = 5mm. 3cm mortar bed should be considered. All edges must be chamfered and gridded. Wardak marble stone, the sample is to be agreed in advance.</t>
    </r>
  </si>
  <si>
    <r>
      <rPr>
        <b/>
        <sz val="11"/>
        <color theme="1"/>
        <rFont val="Calibri"/>
        <family val="2"/>
        <scheme val="minor"/>
      </rPr>
      <t>Preliminary Remarks:</t>
    </r>
    <r>
      <rPr>
        <sz val="11"/>
        <color theme="1"/>
        <rFont val="Calibri"/>
        <family val="2"/>
        <scheme val="minor"/>
      </rPr>
      <t xml:space="preserve">
Paint coating for all plaster on exterior and interior walls and ceilings (best quality plastic paint) consisting of a ground coat and a finishing coat of painting due to manufacturer’s codes. The finishing coat has to cover the ground coat completely. All surfaces have to be dry, clean and free from dust / oil.
Joints between walls and ceiling cut by trowel, all required activities (required filling and required paint coating , complete job) . Inclusive all soffits of windows and doors, painting of small areas, cleaning if necessary, all scaffolding is to be  calculated in the unit rate.
Sample of pint and filling materials should be provided for approval and color with the choice of client.</t>
    </r>
  </si>
  <si>
    <r>
      <t xml:space="preserve">Chimney pipe and cap
</t>
    </r>
    <r>
      <rPr>
        <sz val="11"/>
        <color theme="1"/>
        <rFont val="Calibri"/>
        <family val="2"/>
        <scheme val="minor"/>
      </rPr>
      <t>Supply and installation of Chimney pipes including caps for inside of rooms and head cap on the roof made of iron sheet 0.5mm, diameter should be 75mm, lengths will be 2.8 m for ground floor, including metal elbows and connectors.</t>
    </r>
  </si>
  <si>
    <r>
      <t>Province:</t>
    </r>
    <r>
      <rPr>
        <sz val="11"/>
        <color theme="1"/>
        <rFont val="Calibri"/>
        <family val="2"/>
        <scheme val="minor"/>
      </rPr>
      <t xml:space="preserve"> Kunduz</t>
    </r>
  </si>
  <si>
    <r>
      <t xml:space="preserve">Installation of Bitumen sheet </t>
    </r>
    <r>
      <rPr>
        <sz val="11"/>
        <color theme="1"/>
        <rFont val="Calibri"/>
        <family val="2"/>
        <scheme val="minor"/>
      </rPr>
      <t>under the first brick row of masonry walls. Supply and installation of one layer Bitumen sheet (Isogam) best quality on the top ring beam and under  the first brick layer of masonry in ground floor, thickness of sheet t = 5mm which one side shall be covered by aluminum sheet.</t>
    </r>
  </si>
  <si>
    <r>
      <rPr>
        <b/>
        <sz val="11"/>
        <color theme="1"/>
        <rFont val="Calibri"/>
        <family val="2"/>
        <scheme val="minor"/>
      </rPr>
      <t xml:space="preserve">Preliminary Remarks: </t>
    </r>
    <r>
      <rPr>
        <sz val="11"/>
        <color theme="1"/>
        <rFont val="Calibri"/>
        <family val="2"/>
        <scheme val="minor"/>
      </rPr>
      <t xml:space="preserve"> Only cement plaster has to be applied for all surfaces.
Material: plaster, mixing cement//sand 1:3,  grain size max 2,00 mm, applied with 2 layers, first layer with serrated trowel, second layer as final rendering with smooth, clean and plain surface, all exterior edges beveled. 
Inclusive all soffits of windows and doors and rendering of small areas.
Note: The scaffolding is included.</t>
    </r>
  </si>
  <si>
    <t>Filling with gravel pack around the filter casing pipe with river round shape gravel  by the size of 2-10 mm  with all required activities. Sample should be provided for approval.</t>
  </si>
  <si>
    <t>1.12.1</t>
  </si>
  <si>
    <t>1.13.3</t>
  </si>
  <si>
    <t>1.13.4</t>
  </si>
  <si>
    <t>1.13.5</t>
  </si>
  <si>
    <t>1.13.6</t>
  </si>
  <si>
    <t>1.13.7</t>
  </si>
  <si>
    <t>1.13.8</t>
  </si>
  <si>
    <t>1.13.9</t>
  </si>
  <si>
    <t>1.13.10</t>
  </si>
  <si>
    <r>
      <t xml:space="preserve">Mobilization: </t>
    </r>
    <r>
      <rPr>
        <sz val="11"/>
        <color theme="1"/>
        <rFont val="Calibri"/>
        <family val="2"/>
        <scheme val="minor"/>
      </rPr>
      <t xml:space="preserve">This position includes the following items:
Supplying and maintaining the complete equipment which are necessary for the implementation of the entire project  like tools, machinery, scaffolds, formwork, false work, toilets, containers and etc. 
Building and rebuilding of construction roads between facility site and construction site if necessary and as no otherwise already existing. 
Cleaning of the construction site including cutting the existing trees, cutting, filling and leveling of area where it is required. Rubbish has to be regularly removed completely from the construction site. 
Supplying, distributing and maintaining of water, electricity and light at the construction site including all necessary materials like cables, pipelines, water pumps, lights etc.
Supplying and placing sheets and other adequate materials for protection of already built-in parts like plaster, windows, doors, tiles, flooring, fittings, etc.
Final cleaning of the complete building inclusive technical objects.  </t>
    </r>
  </si>
  <si>
    <t xml:space="preserve">Provision and installation Italian solar water boiler capacity 100 liter </t>
  </si>
  <si>
    <t>Making and installation of MDF cabinet for kitchen</t>
  </si>
  <si>
    <t>Provision and installation of ceiling sheet tickness 250 mm</t>
  </si>
  <si>
    <t>Single pole switch under plaster 10 Amp 1phase good quality made in Iran</t>
  </si>
  <si>
    <t>Two pole switches under plaster 10 Amp 1phase good quality made in Iran</t>
  </si>
  <si>
    <t>Fluorescent lights fixture 2x36 w,50hz good quality made in Iran</t>
  </si>
  <si>
    <t>Fluorescent lights fixture 1x40 w,50hz good quality made in Iran</t>
  </si>
  <si>
    <t>Two Way switch under plaster 10 Amp 1phase good quality made in Iran</t>
  </si>
  <si>
    <t>Sockets outlet single phase 10 Amp good quality made in Iran</t>
  </si>
  <si>
    <t>Main distribution panel complete with 80 Amp Main switch and 2x40 amp fuse</t>
  </si>
  <si>
    <t>Wire 1*2.5mm2 good quality made in Iran</t>
  </si>
  <si>
    <t>Wire 1 x 4 mm2 good quality made in Iran</t>
  </si>
  <si>
    <t>PVC conduits 1 inches</t>
  </si>
  <si>
    <t>PVC conduits 2 inches</t>
  </si>
  <si>
    <t>PVC conduits 3 inches</t>
  </si>
  <si>
    <t>Cable 1(3x16mm2) for grounding good quality made in Iran</t>
  </si>
  <si>
    <t>Cable 1x25mm2 for grounding good quality made in Iran</t>
  </si>
  <si>
    <t>Distribution panel completed with 1x40 Amp main CR 2 x 16 automatic fuse</t>
  </si>
  <si>
    <t>RCBO and 10 x 20 Amp automatic fuse</t>
  </si>
  <si>
    <t>RCBO (residual current circuit breaker with over current</t>
  </si>
  <si>
    <t>Cable 1 (2x25mm) for main feeder good quality made in Turkish</t>
  </si>
  <si>
    <t>Ceiling fan (made in Germany best quality)</t>
  </si>
  <si>
    <t>PVC Joint Box</t>
  </si>
  <si>
    <t>PVC pipe 4 inch schedule 80 for block water system with all necessaries requirement and fitting</t>
  </si>
  <si>
    <t>PVC pipe 3 inch schedule 80 for ventilation system with all necessaries requirement and fitting</t>
  </si>
  <si>
    <t xml:space="preserve">PVC pipe 2 inch schedule 80 for sewage system with all necessaries requirement and fitting </t>
  </si>
  <si>
    <t xml:space="preserve">Sink for WC  with all necessary equepment </t>
  </si>
  <si>
    <t xml:space="preserve">Supply and installation of water storage with capacity 2000 liter 3 mm thicknes </t>
  </si>
  <si>
    <t>Wash basin including mirror and all relevant fitting(Iranian type best quality )</t>
  </si>
  <si>
    <t>Shower stainless steel with mixer tap for hot and cold water</t>
  </si>
  <si>
    <t xml:space="preserve">Brass tap 0.5 inch </t>
  </si>
  <si>
    <t>PPR 100 MTA (50x1 1/2") Male Adapter</t>
  </si>
  <si>
    <t xml:space="preserve">PPR 100 MTA (32x1") Male Adapter </t>
  </si>
  <si>
    <t xml:space="preserve">PPR100 MTA (25x3/4") Male Adapter </t>
  </si>
  <si>
    <t xml:space="preserve">PPR 100 MTA (20x1/2") Male Adapter </t>
  </si>
  <si>
    <t xml:space="preserve">PPR 100 Tee(40x32x40) </t>
  </si>
  <si>
    <t xml:space="preserve">PPR 100 Tee (32x25x32) </t>
  </si>
  <si>
    <t xml:space="preserve">PPR 100 Tee (32x20x32) </t>
  </si>
  <si>
    <t xml:space="preserve">PPR 100 Tee (25x20x25) </t>
  </si>
  <si>
    <t xml:space="preserve">PPR Saddle Clamp (50x1/2") </t>
  </si>
  <si>
    <t xml:space="preserve">PPR Saddle Clamp (45x1/2") </t>
  </si>
  <si>
    <t xml:space="preserve">PPR Saddle Clamp (32x1/2") </t>
  </si>
  <si>
    <t xml:space="preserve">PPR Saddle Clamp (25x1/2") </t>
  </si>
  <si>
    <t xml:space="preserve">PPR Saddle Clamp (20x1/2") </t>
  </si>
  <si>
    <t xml:space="preserve">PPR Reducing Coupling (50x32) </t>
  </si>
  <si>
    <t xml:space="preserve">PPR Reducing Coupling (40x32) </t>
  </si>
  <si>
    <t xml:space="preserve">PPR Reducing Coupling (40x25) </t>
  </si>
  <si>
    <t xml:space="preserve">PPR Reducing Coupling (32x25) </t>
  </si>
  <si>
    <t xml:space="preserve">PPR Reducing Coupling (32x20) </t>
  </si>
  <si>
    <t xml:space="preserve">PPR Reducing Coupling (25x20) </t>
  </si>
  <si>
    <t xml:space="preserve">PPR Flanged Adapter (63x1/5") </t>
  </si>
  <si>
    <t xml:space="preserve">PPR Flanged Adapter (45x1") </t>
  </si>
  <si>
    <t xml:space="preserve">PPR Flanged Adapter (32x0/5") </t>
  </si>
  <si>
    <t xml:space="preserve">PPR Flanged Adapter (25x0/5") </t>
  </si>
  <si>
    <t xml:space="preserve">PPR Flanged Adapter (20x0/5") </t>
  </si>
  <si>
    <t xml:space="preserve">PPR  Saddle Clamp (125x1") </t>
  </si>
  <si>
    <t xml:space="preserve">PPR  Saddle Clamp (40x1") </t>
  </si>
  <si>
    <t xml:space="preserve">PPR  Saddle Clamp (40x3/4") </t>
  </si>
  <si>
    <t xml:space="preserve">PPR  Saddle Clamp (50x1") </t>
  </si>
  <si>
    <t xml:space="preserve">PPR  Saddle Clamp (50x3x4") </t>
  </si>
  <si>
    <t xml:space="preserve">PPR  Saddle Clamp (90x1") </t>
  </si>
  <si>
    <t xml:space="preserve">PPR Straight Coupling (40x40) </t>
  </si>
  <si>
    <t xml:space="preserve">PPR 100 Reducing Coupling (50x40)-butt fusion </t>
  </si>
  <si>
    <t>Teflon tape</t>
  </si>
  <si>
    <t>PPR green pipe 32 (1 inch)</t>
  </si>
  <si>
    <t>PPR green pipe 25 (0.5 inch)</t>
  </si>
  <si>
    <t xml:space="preserve">PPR green pipe 20 </t>
  </si>
  <si>
    <t>Valve 1 inch (brass type)</t>
  </si>
  <si>
    <t>Valve 0.5 inch (brass type)</t>
  </si>
  <si>
    <t>Link 110 PVC (polyvinyl chloride schedule 80)</t>
  </si>
  <si>
    <t>Link 90 PVC (polyvinyl chloride schedule 80)</t>
  </si>
  <si>
    <t>Three cntact 90 PVC (polyvinyl chloride schedule 80)</t>
  </si>
  <si>
    <t>Elbow 90 PVC (polyvinyl chloride schedule 80)</t>
  </si>
  <si>
    <t>Elbow 90 (45 degree)PVC (polyvinyl chloride schedule 80)</t>
  </si>
  <si>
    <t>Elbow 63 PVC (polyvinyl chloride schedule 80)</t>
  </si>
  <si>
    <t>Glue for installation of PVC fitting</t>
  </si>
  <si>
    <t xml:space="preserve">Excavation of foundation, septic tank foundationin </t>
  </si>
  <si>
    <t>Stone masonry of foundation &amp; supper stone masonry and septic tank with 1:4 mortar</t>
  </si>
  <si>
    <t>RCC concrete (1:1.5:3) of septic tank (rings, slabs and wall)</t>
  </si>
  <si>
    <t>Plastering of interior with ratio 1:3</t>
  </si>
  <si>
    <t>Burnt brick masonry with 1:4 cement mortar 35cm</t>
  </si>
  <si>
    <t xml:space="preserve">PCC (1:2:4) concrete for floor </t>
  </si>
  <si>
    <t>Insulation layer (three coat Gunny) with all required activities</t>
  </si>
  <si>
    <t xml:space="preserve">PVC pipe 4 inch (polyvinyl chloride) bar 8 </t>
  </si>
  <si>
    <t>Link 110 PVC (polyvinyl chloride) bar 8</t>
  </si>
  <si>
    <t>Elbow 110 PVC (polyvinyl chloride) bar 8</t>
  </si>
  <si>
    <t>Man/day</t>
  </si>
  <si>
    <t>Metallic plate, 3mm &amp; 5mm plate, for water tank galvanized (10,000 liter)</t>
  </si>
  <si>
    <t>Pillar for tank, 16x16x4mm</t>
  </si>
  <si>
    <t>Strengthen bracing (Bad band Now Dany)</t>
  </si>
  <si>
    <t>Galvanized Water pipes (in let 63 &amp; out let) 32mm &amp; over flow pipe</t>
  </si>
  <si>
    <t>GI sheet 24-gauge, Anti-freeze cover (glass wool) for insulation</t>
  </si>
  <si>
    <t>Pagard for stairs</t>
  </si>
  <si>
    <t>Security Grill for stairs @10mm</t>
  </si>
  <si>
    <t>Metallic sheet black 300x300x8mm</t>
  </si>
  <si>
    <t>Oil painting with anti crusion</t>
  </si>
  <si>
    <t>Polyethylene pipe 1- inch</t>
  </si>
  <si>
    <t>Transportation cost to designated site</t>
  </si>
  <si>
    <t>Installation wage including all construction activities</t>
  </si>
  <si>
    <r>
      <rPr>
        <b/>
        <sz val="11"/>
        <color theme="1"/>
        <rFont val="Calibri"/>
        <family val="2"/>
        <scheme val="minor"/>
      </rPr>
      <t>Compaction of foundation with sub base materials:</t>
    </r>
    <r>
      <rPr>
        <sz val="11"/>
        <color theme="1"/>
        <rFont val="Calibri"/>
        <family val="2"/>
        <scheme val="minor"/>
      </rPr>
      <t xml:space="preserve">  Compaction should be in two layers, the thickness of each layer should be 15cm after the required compaction which should be not less than 95%, the sample of sub base materials should be provided for approval to involve monitoring parties.</t>
    </r>
  </si>
  <si>
    <r>
      <t xml:space="preserve">Backfilling with soil inside the rooms: </t>
    </r>
    <r>
      <rPr>
        <sz val="11"/>
        <color theme="1"/>
        <rFont val="Calibri"/>
        <family val="2"/>
        <scheme val="minor"/>
      </rPr>
      <t>Backfilling should be done  in several layers, each layer should not be more than 15cm including of leveling, watering and compaction. The sample of the material shall be agreed prior to execution.</t>
    </r>
  </si>
  <si>
    <r>
      <t xml:space="preserve">Backfilling with soil inside the rooms: </t>
    </r>
    <r>
      <rPr>
        <sz val="11"/>
        <color theme="1"/>
        <rFont val="Calibri"/>
        <family val="2"/>
        <scheme val="minor"/>
      </rPr>
      <t>Backfilling Filling of ground  with ordinary soil up to +40 cm height including compaction</t>
    </r>
  </si>
  <si>
    <r>
      <t xml:space="preserve">Burnt brick masonry t = 35-25cm 
</t>
    </r>
    <r>
      <rPr>
        <sz val="11"/>
        <color theme="1"/>
        <rFont val="Calibri"/>
        <family val="2"/>
        <scheme val="minor"/>
      </rPr>
      <t xml:space="preserve">Burnt brick masonry t = 35-25cm with ratio of 1:4 cement and sand mortar by using the first-class burnt clay bricks; including brick ties and breakthroughs for electrical cable, doors and windows. Openings will be deducted.
Note: Prior to supply the materials to the site, teh delivering of the sample is required for approval. </t>
    </r>
  </si>
  <si>
    <r>
      <t>PCC C15 including form work</t>
    </r>
    <r>
      <rPr>
        <sz val="11"/>
        <color theme="1"/>
        <rFont val="Calibri"/>
        <family val="2"/>
        <scheme val="minor"/>
      </rPr>
      <t xml:space="preserve"> below column's footings  th = 10 cm, below the stone masonry foundation and the including formwork, crushed material should be used and concrete shall be mixed by concrete mixer machine.</t>
    </r>
  </si>
  <si>
    <r>
      <t xml:space="preserve">RCC C25 (1:1:2) for ring beams &amp; Septic; </t>
    </r>
    <r>
      <rPr>
        <sz val="11"/>
        <color theme="1"/>
        <rFont val="Calibri"/>
        <family val="2"/>
        <scheme val="minor"/>
      </rPr>
      <t xml:space="preserve"> including formwork &amp; steel bar, crushed material should be used in concrete according the mix design or it will be selected by the Resident Engineer; concrete shall be  mixed by a mixer and the slump test shall be performed before casting. using of  vibrator is necessary during casting of the concrete.</t>
    </r>
  </si>
  <si>
    <r>
      <t>RCC C25 (1:1:2) for each individual column and footings</t>
    </r>
    <r>
      <rPr>
        <sz val="11"/>
        <color theme="1"/>
        <rFont val="Calibri"/>
        <family val="2"/>
        <scheme val="minor"/>
      </rPr>
      <t xml:space="preserve"> including all work including formwork &amp; steel bars, crushed material should be used in concrete according the mix design or it will be selected by the Resident Engineer; concrete shall be  mixed by a mixer and the slump test shall be performed before casting. using of  vibrator is necessary during casting of the concrete.</t>
    </r>
  </si>
  <si>
    <r>
      <t>RCC C25 (1:1:2) for slab, ramp, stairs and parapets;</t>
    </r>
    <r>
      <rPr>
        <sz val="11"/>
        <color theme="1"/>
        <rFont val="Calibri"/>
        <family val="2"/>
        <scheme val="minor"/>
      </rPr>
      <t xml:space="preserve"> including form work &amp; steel bar, crushed gravel material should be used in concrete,  gravel size will be selected according the mix design, concrete shall be mixed by mixer. Using of the vibrator machine is necessary during casting of concrete. </t>
    </r>
  </si>
  <si>
    <t>Double glass UPVC windows and wooden doors</t>
  </si>
  <si>
    <r>
      <t xml:space="preserve">Supply and installation of fly screen mesh </t>
    </r>
    <r>
      <rPr>
        <sz val="11"/>
        <color theme="1"/>
        <rFont val="Calibri"/>
        <family val="2"/>
        <scheme val="minor"/>
      </rPr>
      <t>with UPVC frame in front of windows from out side,  the mesh shall have UPVC frame including swings for frames and painting. Prior to provision, the sample should be provided for approval.</t>
    </r>
  </si>
  <si>
    <t>Sub-Total for double glass UPVC windows and doors</t>
  </si>
  <si>
    <r>
      <t xml:space="preserve">Plastering of ceiling:
</t>
    </r>
    <r>
      <rPr>
        <sz val="11"/>
        <color theme="1"/>
        <rFont val="Calibri"/>
        <family val="2"/>
        <scheme val="minor"/>
      </rPr>
      <t>Plastering of ceiling for both story and peak  t =1.5 cm in average with ratio of 1:3 mortar of cement and sand including all related works such as scaffolding and curing.</t>
    </r>
  </si>
  <si>
    <t>m2</t>
  </si>
  <si>
    <r>
      <t xml:space="preserve">Tile work:  </t>
    </r>
    <r>
      <rPr>
        <sz val="11"/>
        <color theme="1"/>
        <rFont val="Calibri"/>
        <family val="2"/>
        <scheme val="minor"/>
      </rPr>
      <t xml:space="preserve">tile work (1:4) for all interior wall of kitchen up to 3 m height including installation, sample has to be approved prior to provision and installation </t>
    </r>
  </si>
  <si>
    <r>
      <t xml:space="preserve">Supplying and installation of mosaic tiles(3 cm): </t>
    </r>
    <r>
      <rPr>
        <sz val="11"/>
        <color theme="1"/>
        <rFont val="Calibri"/>
        <family val="2"/>
        <scheme val="minor"/>
      </rPr>
      <t xml:space="preserve">for roof (1:4) including all required activiteis </t>
    </r>
  </si>
  <si>
    <r>
      <t xml:space="preserve">Supply and installation: </t>
    </r>
    <r>
      <rPr>
        <sz val="11"/>
        <color theme="1"/>
        <rFont val="Calibri"/>
        <family val="2"/>
        <scheme val="minor"/>
      </rPr>
      <t>false ceiling panel for WC and bathroom</t>
    </r>
  </si>
  <si>
    <r>
      <t xml:space="preserve">Gutter work: </t>
    </r>
    <r>
      <rPr>
        <sz val="11"/>
        <color theme="1"/>
        <rFont val="Calibri"/>
        <family val="2"/>
        <scheme val="minor"/>
      </rPr>
      <t xml:space="preserve">from GI 18 gauges (8x10) as per drawings with all required activities </t>
    </r>
  </si>
  <si>
    <r>
      <t xml:space="preserve">Supply and installation of Nickel Handrail: </t>
    </r>
    <r>
      <rPr>
        <sz val="11"/>
        <color theme="1"/>
        <rFont val="Calibri"/>
        <family val="2"/>
        <scheme val="minor"/>
      </rPr>
      <t xml:space="preserve">for ramp and main stairs of the building, building entrance ramp and Balconies, the distance between the vertical pole should not be more than 12cm, Nickel pipes diameter should be 50mm for the main structure and 40 mm for substructures. Thickness of the Nickel pipes should be 1mm.  The handrail should be fixed in the ground with steel bolts and all the Nickel parts shall be welded to each other at the connection points, H=85cm. </t>
    </r>
  </si>
  <si>
    <r>
      <t xml:space="preserve">Isogam: </t>
    </r>
    <r>
      <rPr>
        <sz val="11"/>
        <color theme="1"/>
        <rFont val="Calibri"/>
        <family val="2"/>
        <scheme val="minor"/>
      </rPr>
      <t>Proving of two layer isogam for roof (5mm thickness) good quality with installation and all required activities.</t>
    </r>
  </si>
  <si>
    <r>
      <t xml:space="preserve">Piece brick: </t>
    </r>
    <r>
      <rPr>
        <sz val="11"/>
        <color theme="1"/>
        <rFont val="Calibri"/>
        <family val="2"/>
        <scheme val="minor"/>
      </rPr>
      <t xml:space="preserve">for roof slopng with 10 cm thickness </t>
    </r>
  </si>
  <si>
    <t xml:space="preserve">Sub-total of roofing work </t>
  </si>
  <si>
    <t xml:space="preserve">Kitchen tools </t>
  </si>
  <si>
    <t>Provision and installation of oven for kitchen (best quality)</t>
  </si>
  <si>
    <t xml:space="preserve">Installation of ventilator fan(40x40) for building </t>
  </si>
  <si>
    <t>Sub-Total of Kitchen tools</t>
  </si>
  <si>
    <t xml:space="preserve">Electrical work </t>
  </si>
  <si>
    <t>Sub-Total of water supply and sewage systme</t>
  </si>
  <si>
    <t>Septic Tank</t>
  </si>
  <si>
    <t>Sub-total of septic tank</t>
  </si>
  <si>
    <t xml:space="preserve">Construction of Elevated Water Tanker 10,000 liter </t>
  </si>
  <si>
    <t>Sub-Total for water reservoir (10000 Liter)</t>
  </si>
  <si>
    <r>
      <t xml:space="preserve">PCC C15: </t>
    </r>
    <r>
      <rPr>
        <sz val="11"/>
        <color theme="1"/>
        <rFont val="Calibri"/>
        <family val="2"/>
        <scheme val="minor"/>
      </rPr>
      <t>for above the roof with thickness of 5 cm including formwork, crushed material should be used and concrete shall be mixed by concrete mixer machine.</t>
    </r>
  </si>
  <si>
    <r>
      <t>PCC C15 including form work</t>
    </r>
    <r>
      <rPr>
        <sz val="11"/>
        <color theme="1"/>
        <rFont val="Calibri"/>
        <family val="2"/>
        <scheme val="minor"/>
      </rPr>
      <t xml:space="preserve"> for first &amp; second floor, walkways around the building including formwork, crushed material should be used and concrete shall be mixed by concrete mixer machine.</t>
    </r>
  </si>
  <si>
    <t>Sub-total for Elevated 10000 Liters water tank</t>
  </si>
  <si>
    <t>1.1.3</t>
  </si>
  <si>
    <r>
      <t xml:space="preserve">Location: </t>
    </r>
    <r>
      <rPr>
        <sz val="11"/>
        <color theme="1"/>
        <rFont val="Calibri"/>
        <family val="2"/>
        <scheme val="minor"/>
      </rPr>
      <t xml:space="preserve">Dasht-e-Archi City, Dasht-e-Archi District, Kunduz Province  </t>
    </r>
  </si>
  <si>
    <r>
      <t xml:space="preserve"> Date:</t>
    </r>
    <r>
      <rPr>
        <sz val="11"/>
        <color theme="1"/>
        <rFont val="Calibri"/>
        <family val="2"/>
        <scheme val="minor"/>
      </rPr>
      <t xml:space="preserve"> 30-11-2023</t>
    </r>
  </si>
  <si>
    <t>External wall insulation and Plastering works</t>
  </si>
  <si>
    <t>1.4.1</t>
  </si>
  <si>
    <t>1.4.6</t>
  </si>
  <si>
    <t>1.4.7</t>
  </si>
  <si>
    <t>1.5.4</t>
  </si>
  <si>
    <t>1.6.3</t>
  </si>
  <si>
    <t>1.7.1</t>
  </si>
  <si>
    <t>1.7.2</t>
  </si>
  <si>
    <t>1.7.7</t>
  </si>
  <si>
    <t>1.7.8</t>
  </si>
  <si>
    <t>1.8.2</t>
  </si>
  <si>
    <t>1.10.4</t>
  </si>
  <si>
    <t>1.10.5</t>
  </si>
  <si>
    <t>1.12.2</t>
  </si>
  <si>
    <t>1.12.3</t>
  </si>
  <si>
    <t>1.12.4</t>
  </si>
  <si>
    <t>1.12.5</t>
  </si>
  <si>
    <t>1.12.6</t>
  </si>
  <si>
    <t>1.12.7</t>
  </si>
  <si>
    <t>1.12.8</t>
  </si>
  <si>
    <t>1.12.9</t>
  </si>
  <si>
    <t>1.12.10</t>
  </si>
  <si>
    <t>1.12.11</t>
  </si>
  <si>
    <t>1.12.12</t>
  </si>
  <si>
    <t>1.12.13</t>
  </si>
  <si>
    <t>1.12.14</t>
  </si>
  <si>
    <t>1.12.15</t>
  </si>
  <si>
    <t>1.12.16</t>
  </si>
  <si>
    <t>1.12.17</t>
  </si>
  <si>
    <t>1.12.18</t>
  </si>
  <si>
    <t>1.12.19</t>
  </si>
  <si>
    <t>1.12.20</t>
  </si>
  <si>
    <t>1.12.21</t>
  </si>
  <si>
    <t>1.12.22</t>
  </si>
  <si>
    <t>1.13.11</t>
  </si>
  <si>
    <t>1.13.12</t>
  </si>
  <si>
    <t>1.13.13</t>
  </si>
  <si>
    <t>1.13.14</t>
  </si>
  <si>
    <t>1.13.15</t>
  </si>
  <si>
    <t>1.13.16</t>
  </si>
  <si>
    <t>1.13.17</t>
  </si>
  <si>
    <t>1.13.18</t>
  </si>
  <si>
    <t>1.13.19</t>
  </si>
  <si>
    <t>1.13.20</t>
  </si>
  <si>
    <t>1.13.21</t>
  </si>
  <si>
    <t>1.13.22</t>
  </si>
  <si>
    <t>1.13.23</t>
  </si>
  <si>
    <t>1.13.24</t>
  </si>
  <si>
    <t>1.13.25</t>
  </si>
  <si>
    <t>1.13.26</t>
  </si>
  <si>
    <t>1.13.27</t>
  </si>
  <si>
    <t>1.13.28</t>
  </si>
  <si>
    <t>1.13.29</t>
  </si>
  <si>
    <t>1.13.30</t>
  </si>
  <si>
    <t>1.13.31</t>
  </si>
  <si>
    <t>1.13.32</t>
  </si>
  <si>
    <t>1.13.33</t>
  </si>
  <si>
    <t>1.13.34</t>
  </si>
  <si>
    <t>1.13.35</t>
  </si>
  <si>
    <t>1.13.36</t>
  </si>
  <si>
    <t>1.13.37</t>
  </si>
  <si>
    <t>1.13.38</t>
  </si>
  <si>
    <t>1.13.39</t>
  </si>
  <si>
    <t>1.13.40</t>
  </si>
  <si>
    <t>1.13.41</t>
  </si>
  <si>
    <t>1.13.42</t>
  </si>
  <si>
    <t>1.13.43</t>
  </si>
  <si>
    <t>1.13.44</t>
  </si>
  <si>
    <t>1.13.45</t>
  </si>
  <si>
    <t>1.13.46</t>
  </si>
  <si>
    <t>1.13.47</t>
  </si>
  <si>
    <t>1.13.48</t>
  </si>
  <si>
    <t>1.13.49</t>
  </si>
  <si>
    <t>1.13.50</t>
  </si>
  <si>
    <t>1.13.51</t>
  </si>
  <si>
    <t>1.13.52</t>
  </si>
  <si>
    <t>1.13.53</t>
  </si>
  <si>
    <t>1.14.1</t>
  </si>
  <si>
    <t>1.14.2</t>
  </si>
  <si>
    <t>1.14.3</t>
  </si>
  <si>
    <t>1.14.4</t>
  </si>
  <si>
    <t>1.14.5</t>
  </si>
  <si>
    <t>1.14.6</t>
  </si>
  <si>
    <t>1.14.7</t>
  </si>
  <si>
    <t>1.14.8</t>
  </si>
  <si>
    <t>1.14.9</t>
  </si>
  <si>
    <t>1.14.10</t>
  </si>
  <si>
    <r>
      <t>Grounding: made of copper rod,</t>
    </r>
    <r>
      <rPr>
        <sz val="11"/>
        <color theme="1"/>
        <rFont val="Calibri"/>
        <family val="2"/>
        <scheme val="minor"/>
      </rPr>
      <t xml:space="preserve"> length=3 m, dia=1.5 cm drilled in to the ground, including required copper cable 1x16 mm² for connection of ground earth with the main switch box all complete. Distance between the main switch and the earthling rod will be approximately</t>
    </r>
  </si>
  <si>
    <r>
      <t xml:space="preserve">Fire Extinguisher:                                             
</t>
    </r>
    <r>
      <rPr>
        <sz val="11"/>
        <color theme="1"/>
        <rFont val="Calibri"/>
        <family val="2"/>
        <scheme val="minor"/>
      </rPr>
      <t>Providing fire extinguisher type dry chemical ABC 20Ib (9.07Kg) for extinguishing wood, plastic, oil, Fires involving ELECTRICAL APPARATUS and Cooking OIL &amp; FAT etc, including wall bracket and wooden cabinet painted with red color with with all required activities.</t>
    </r>
  </si>
  <si>
    <t>Matenity two story building</t>
  </si>
  <si>
    <r>
      <t xml:space="preserve">External walls insulation with Polystyrene 10cm, scre, mesh and paint:
</t>
    </r>
    <r>
      <rPr>
        <sz val="11"/>
        <color theme="1"/>
        <rFont val="Calibri"/>
        <family val="2"/>
        <scheme val="minor"/>
      </rPr>
      <t>Supply and installation of Polystrene (T=10)cm with instalation of screen+scroll /m2= No.6/pcs (L=min20cm) with required materials(Stuco Plaster) and Ragwall painting for the external walls around and parapet with all required activities.</t>
    </r>
  </si>
  <si>
    <t>Tiles and Marble works</t>
  </si>
  <si>
    <t>Sub-Total of Tiles and marble Works</t>
  </si>
  <si>
    <t xml:space="preserve">Metal works </t>
  </si>
  <si>
    <t>Water Supply and Sewage System</t>
  </si>
  <si>
    <t>Sub-total for Drilling of semi deep well, diameter 16-18'', depth = 90m</t>
  </si>
  <si>
    <t>Drilling of semi deep well, diameter 16-18'', depth = 90m</t>
  </si>
  <si>
    <t>Bill of Quantity (BoQ) for construction of Maternity Building in two story, water well, Elevated water tank and 7 KW solar power system for Dasht-e-Archi Existent CHC+, Dasht-e-Arch City/ Dasht-e-Arch District/ Kunduz Province</t>
  </si>
  <si>
    <t xml:space="preserve">Grand-Total of two story Maternity Building </t>
  </si>
  <si>
    <t>Sub-total for Construction of two story Maternity Building</t>
  </si>
  <si>
    <t>Unit cost($)</t>
  </si>
  <si>
    <r>
      <t xml:space="preserve">Making and installation of doors carpentry work: </t>
    </r>
    <r>
      <rPr>
        <sz val="11"/>
        <color theme="1"/>
        <rFont val="Calibri"/>
        <family val="2"/>
        <scheme val="minor"/>
      </rPr>
      <t xml:space="preserve">from Khar wood including lock door (made by germany) and glass including three coat of oil painting  </t>
    </r>
    <r>
      <rPr>
        <i/>
        <u/>
        <sz val="11"/>
        <color rgb="FFFF0000"/>
        <rFont val="Calibri"/>
        <family val="2"/>
        <scheme val="minor"/>
      </rPr>
      <t>best quality lock mechanism</t>
    </r>
    <r>
      <rPr>
        <sz val="11"/>
        <color theme="1"/>
        <rFont val="Calibri"/>
        <family val="2"/>
        <scheme val="minor"/>
      </rPr>
      <t xml:space="preserve">, with double glasses each 4mm thick aluminum channel between glasses (same as PVC door double glasses) for the top opening. Size of </t>
    </r>
    <r>
      <rPr>
        <u/>
        <sz val="11"/>
        <color rgb="FFFF0000"/>
        <rFont val="Calibri"/>
        <family val="2"/>
        <scheme val="minor"/>
      </rPr>
      <t>wood frame</t>
    </r>
    <r>
      <rPr>
        <sz val="11"/>
        <color theme="1"/>
        <rFont val="Calibri"/>
        <family val="2"/>
        <scheme val="minor"/>
      </rPr>
      <t xml:space="preserve"> shall be 10x8cm (100% dried </t>
    </r>
    <r>
      <rPr>
        <u/>
        <sz val="11"/>
        <color rgb="FFFF0000"/>
        <rFont val="Calibri"/>
        <family val="2"/>
        <scheme val="minor"/>
      </rPr>
      <t>Russian wood</t>
    </r>
    <r>
      <rPr>
        <sz val="11"/>
        <color theme="1"/>
        <rFont val="Calibri"/>
        <family val="2"/>
        <scheme val="minor"/>
      </rPr>
      <t>). The thickness of the boards for the doors should be 16 mm (best quality plywood (lasani)). Prior the order of doors,  the contractor should check the size on the site and the drawings. Prior to provision, the sample should be provided for approval.</t>
    </r>
  </si>
  <si>
    <r>
      <t xml:space="preserve">Project Name : Construction </t>
    </r>
    <r>
      <rPr>
        <sz val="11"/>
        <rFont val="Calibri"/>
        <family val="2"/>
        <scheme val="minor"/>
      </rPr>
      <t>of Maternity Building in two story, water well, Elevated water tank and 7 KW solar power system</t>
    </r>
  </si>
  <si>
    <r>
      <t xml:space="preserve">Soil test for Geotechnical Investigation and Structural design of foundation for </t>
    </r>
    <r>
      <rPr>
        <b/>
        <i/>
        <u/>
        <sz val="11"/>
        <rFont val="Calibri"/>
        <family val="2"/>
        <scheme val="minor"/>
      </rPr>
      <t>Two Stories Maternity Building</t>
    </r>
    <r>
      <rPr>
        <b/>
        <sz val="11"/>
        <color rgb="FFFF0000"/>
        <rFont val="Calibri"/>
        <family val="2"/>
        <scheme val="minor"/>
      </rPr>
      <t xml:space="preserve"> </t>
    </r>
    <r>
      <rPr>
        <b/>
        <sz val="11"/>
        <color theme="1"/>
        <rFont val="Calibri"/>
        <family val="2"/>
        <scheme val="minor"/>
      </rPr>
      <t xml:space="preserve">: </t>
    </r>
    <r>
      <rPr>
        <sz val="11"/>
        <color theme="1"/>
        <rFont val="Calibri"/>
        <family val="2"/>
        <scheme val="minor"/>
      </rPr>
      <t>The bearing capacity and compacting (Proctor Test) of the ground below the place of construction should be done, a compacting of 95% is required at minimum. There should be at least 3 test spots all over the place of construction and the geotechnical investigation report should be provided. The structural design of foundation should be done according to the geotechnical investigation report, all required activities are included, the tasks should be done according to the time schedule.</t>
    </r>
  </si>
  <si>
    <r>
      <rPr>
        <b/>
        <sz val="11"/>
        <color theme="1"/>
        <rFont val="Calibri"/>
        <family val="2"/>
        <scheme val="minor"/>
      </rPr>
      <t>Preliminary remarks</t>
    </r>
    <r>
      <rPr>
        <sz val="11"/>
        <color theme="1"/>
        <rFont val="Calibri"/>
        <family val="2"/>
        <scheme val="minor"/>
      </rPr>
      <t xml:space="preserve">
</t>
    </r>
    <r>
      <rPr>
        <sz val="10"/>
        <color theme="1"/>
        <rFont val="Calibri"/>
        <family val="2"/>
        <scheme val="minor"/>
      </rPr>
      <t xml:space="preserve">Concrete C10/12 without reinforcement for blinding layers
Compressive strength of concrete: 10 N/mm², 
Content of Portland cement: min. 220 kg/m³
Content of aggregates: 2070.0 kg/m³ made out of sand / crushed gravel, Size of gravel 5-10 and 25-30 mm
Reinforced concrete C20/25 (M: 250 – 1:1:2) for individual footings, ground and floor slabs, columns, walls, beams, lintels.
Compressive strength of concrete: 25 N/mm², tested in laboratory after 28 days for every 100 m³ of poured concrete.
Content of Portland cement: min. 550 kg/m³
Curing of concrete by moisturizing and covering with sheets. Surface of the concrete must be horizontal plain (max. tolerance +/- 1,0 cm!), prepared with a float, inclusive all necessary formwork (supply, erect and remove), lube, all edges beveled. 
Inclusive all necessary openings for windows and doors, lintels, and breakthroughs for plumbing, heating, cooling and electricity supply.
No work at temperatures below - 5° C.
Reinforcement for concrete C20/25: Class A-2 Reinforcement steel, ribbed, different diameters from 8 mm up to 28 mm, length up to 6 m, all connections by bound wire.
Mandrel diameter: from 4 d at diameter up to 20 mm and  7 d at diameter from 20-28 mm.
Reinforcement steel class A-2 
Reinforcement steel must not be bending for transportation reasons 
Prices for all PCC and RCC concretes must be including </t>
    </r>
    <r>
      <rPr>
        <sz val="10"/>
        <color rgb="FFFF0000"/>
        <rFont val="Calibri"/>
        <family val="2"/>
        <scheme val="minor"/>
      </rPr>
      <t>Shuttering</t>
    </r>
    <r>
      <rPr>
        <sz val="10"/>
        <color theme="1"/>
        <rFont val="Calibri"/>
        <family val="2"/>
        <scheme val="minor"/>
      </rPr>
      <t xml:space="preserve"> and steel bars.
Shuttering should from new boards not old and will be approved by project engineer
Distance spacers ca. 3,5 cm, placed between reinforcement bars and</t>
    </r>
    <r>
      <rPr>
        <sz val="10"/>
        <color rgb="FFFF0000"/>
        <rFont val="Calibri"/>
        <family val="2"/>
        <scheme val="minor"/>
      </rPr>
      <t xml:space="preserve"> formwork</t>
    </r>
    <r>
      <rPr>
        <sz val="10"/>
        <color theme="1"/>
        <rFont val="Calibri"/>
        <family val="2"/>
        <scheme val="minor"/>
      </rPr>
      <t>.
No work at temperatures below -5° C.
Using vibrator while casting concrete. (two are needed, one as a back up).
Note: The company must provide from a standard laboratory
1-Concrete strength 
2-Reinforcement quality prior of start
3- All shuttering works must use black wooden plate and  the reinforcement steel bar must straight steel.
All shuttering and steel bars has to be included in the unit rate.</t>
    </r>
  </si>
  <si>
    <r>
      <t xml:space="preserve">Supply and installation of </t>
    </r>
    <r>
      <rPr>
        <b/>
        <u/>
        <sz val="11"/>
        <color rgb="FFFF0000"/>
        <rFont val="Calibri"/>
        <family val="2"/>
        <scheme val="minor"/>
      </rPr>
      <t xml:space="preserve">UPVC doors (7000 profile 7*7) </t>
    </r>
    <r>
      <rPr>
        <sz val="11"/>
        <color theme="1"/>
        <rFont val="Calibri"/>
        <family val="2"/>
        <scheme val="minor"/>
      </rPr>
      <t>, different sizes according to standard drawing and etc. with double glasses each 4mm thick aluminum channel between glasses, lock mechanism and other hardware (complete job), best quality made in Turkish. Prior the order of windows,  the contractor should check the size on the site and the drawings. Prior to provision sample should be provided for approval.</t>
    </r>
  </si>
  <si>
    <r>
      <t xml:space="preserve">Supply and installation of </t>
    </r>
    <r>
      <rPr>
        <b/>
        <i/>
        <u/>
        <sz val="11"/>
        <color rgb="FFFF0000"/>
        <rFont val="Calibri"/>
        <family val="2"/>
        <scheme val="minor"/>
      </rPr>
      <t xml:space="preserve">UPVC windows (7000 profile 7*7) </t>
    </r>
    <r>
      <rPr>
        <b/>
        <sz val="11"/>
        <color theme="1"/>
        <rFont val="Calibri"/>
        <family val="2"/>
        <scheme val="minor"/>
      </rPr>
      <t xml:space="preserve">, </t>
    </r>
    <r>
      <rPr>
        <sz val="11"/>
        <color theme="1"/>
        <rFont val="Calibri"/>
        <family val="2"/>
        <scheme val="minor"/>
      </rPr>
      <t>, different sizes according to standard drawing and etc. with double glasses each 4mm thick aluminum channel between glasses, lock mechanism and other hardware (complete job), best quality made in Turkish. Prior the order of windows,  the contractor should check the size on the site and the drawings. Prior to provision sample should be provided for approval.</t>
    </r>
  </si>
  <si>
    <t>kg</t>
  </si>
  <si>
    <t>Length</t>
  </si>
  <si>
    <t>Wide</t>
  </si>
  <si>
    <t>High</t>
  </si>
  <si>
    <t>Total Volume</t>
  </si>
  <si>
    <t>F1</t>
  </si>
  <si>
    <t>F2</t>
  </si>
  <si>
    <t>F3</t>
  </si>
  <si>
    <t>F4.1</t>
  </si>
  <si>
    <t>F4.2</t>
  </si>
  <si>
    <t>Wall Foundation Wide side</t>
  </si>
  <si>
    <t>Wall Foundation Long side</t>
  </si>
  <si>
    <t>Total For Excavations</t>
  </si>
  <si>
    <t>Total For Compaction</t>
  </si>
  <si>
    <t>Hall</t>
  </si>
  <si>
    <t>Pharmacy Room</t>
  </si>
  <si>
    <t>OPD</t>
  </si>
  <si>
    <t>Laundary and sterilization Room</t>
  </si>
  <si>
    <t>Corridor</t>
  </si>
  <si>
    <t>Reception</t>
  </si>
  <si>
    <t>Room</t>
  </si>
  <si>
    <t>ANC PNC Room</t>
  </si>
  <si>
    <t>Boss Room</t>
  </si>
  <si>
    <t>Sonography</t>
  </si>
  <si>
    <t>Lab</t>
  </si>
  <si>
    <t>Baths</t>
  </si>
  <si>
    <t>Stock</t>
  </si>
  <si>
    <t>Kitchen</t>
  </si>
  <si>
    <t>walkways around the building</t>
  </si>
  <si>
    <t>Total For Back filling</t>
  </si>
  <si>
    <t>Total For Bolders</t>
  </si>
  <si>
    <t>Walkways bolder pitching under PCC</t>
  </si>
  <si>
    <t>Long side walls</t>
  </si>
  <si>
    <t>Short side walls</t>
  </si>
  <si>
    <t>Stairs</t>
  </si>
  <si>
    <t>Total for Foundation Stone Masonry</t>
  </si>
  <si>
    <t>Total For Super Structure Stone Masonry</t>
  </si>
  <si>
    <t>Total For Insulation of Bitumen</t>
  </si>
  <si>
    <t>Short side walls First Floor</t>
  </si>
  <si>
    <t>Long side walls First Floor</t>
  </si>
  <si>
    <t>Short side walls first floor partitions</t>
  </si>
  <si>
    <t>Short side partations</t>
  </si>
  <si>
    <t>Long side partations</t>
  </si>
  <si>
    <t>Minus Doors</t>
  </si>
  <si>
    <t>Minus Main Doors</t>
  </si>
  <si>
    <t>Minus Room Doors</t>
  </si>
  <si>
    <t>Minus Windows #1</t>
  </si>
  <si>
    <t>Minus Windows #2</t>
  </si>
  <si>
    <t xml:space="preserve">second floor short side </t>
  </si>
  <si>
    <t>Second floor short side partations</t>
  </si>
  <si>
    <t>Second floor 0.25 partations</t>
  </si>
  <si>
    <t>Second floor long side</t>
  </si>
  <si>
    <t>Toilets Partations</t>
  </si>
  <si>
    <t>Stairs Partations part</t>
  </si>
  <si>
    <t>Minus Stair Location Window</t>
  </si>
  <si>
    <t>Stair Cabin on the top floor to roof</t>
  </si>
  <si>
    <t>Total For Brick Masonry</t>
  </si>
  <si>
    <t>Total For PCC of the Building and Walkways</t>
  </si>
  <si>
    <t>Short side walls Under Stone Masonry</t>
  </si>
  <si>
    <t>Long side walls Under Stone Masonry</t>
  </si>
  <si>
    <t>Stairs under stair stone masonry</t>
  </si>
  <si>
    <t>PCC under foundations</t>
  </si>
  <si>
    <t>Columns</t>
  </si>
  <si>
    <t>Columns in stairs location</t>
  </si>
  <si>
    <t>Ramp location columns</t>
  </si>
  <si>
    <t>Total For RCC of Columns and Footings</t>
  </si>
  <si>
    <t>Short side walls Floor level, First Floor, Top Floor</t>
  </si>
  <si>
    <t>Stair Location Beam on the Roof level</t>
  </si>
  <si>
    <r>
      <t xml:space="preserve">RCC C25 (1:1:2) for ring beams ; </t>
    </r>
    <r>
      <rPr>
        <sz val="11"/>
        <color theme="1"/>
        <rFont val="Calibri"/>
        <family val="2"/>
        <scheme val="minor"/>
      </rPr>
      <t xml:space="preserve"> including formwork &amp; steel bar, crushed material should be used in concrete according the mix design or it will be selected by the Resident Engineer; concrete shall be  mixed by a mixer and the slump test shall be performed before casting. using of  vibrator is necessary during casting of the concrete.</t>
    </r>
  </si>
  <si>
    <t>RCC for Ring Beams</t>
  </si>
  <si>
    <t>Slab First Floor</t>
  </si>
  <si>
    <t>Contiliver Slab</t>
  </si>
  <si>
    <t>Ramp Location Slab</t>
  </si>
  <si>
    <t xml:space="preserve">Stairs </t>
  </si>
  <si>
    <t>3 sides of Stair cabin</t>
  </si>
  <si>
    <t>Ramp Parapet Wall</t>
  </si>
  <si>
    <t>Parapet</t>
  </si>
  <si>
    <t>Stair Cabin Slab Roof Level</t>
  </si>
  <si>
    <t>Total For RCC of Slab, Ramp, Stairs and Parapets</t>
  </si>
  <si>
    <t>Total For Windows</t>
  </si>
  <si>
    <t>Windows #1</t>
  </si>
  <si>
    <t>Windows #2</t>
  </si>
  <si>
    <t>windows for Stairs location</t>
  </si>
  <si>
    <t>Room Doors</t>
  </si>
  <si>
    <t>Room Doors #2</t>
  </si>
  <si>
    <t>Khar Wooden Doors (Main Doors)</t>
  </si>
  <si>
    <t>Round Building Side Exterior</t>
  </si>
  <si>
    <t>Minus Windows</t>
  </si>
  <si>
    <t>Minus Stair Windows</t>
  </si>
  <si>
    <t>Minus Baths Windows</t>
  </si>
  <si>
    <t>Total For Insulation</t>
  </si>
  <si>
    <t>Stair Cabin Last Floor</t>
  </si>
  <si>
    <r>
      <t xml:space="preserve">Plastering of Interior walls:
</t>
    </r>
    <r>
      <rPr>
        <sz val="11"/>
        <color theme="1"/>
        <rFont val="Calibri"/>
        <family val="2"/>
        <scheme val="minor"/>
      </rPr>
      <t>Plastering of Interior walls, t = 1.5cm to 2 cm with cement sand mortar  ratio of 1:3, including scaffolding, curing and ventilation for drying of the plaster.</t>
    </r>
  </si>
  <si>
    <t>Round Building Side Interior</t>
  </si>
  <si>
    <t>Wall of Phamacy toward lab</t>
  </si>
  <si>
    <t>Wall of Sterilization toward boss room</t>
  </si>
  <si>
    <t>Partitions and starir walls</t>
  </si>
  <si>
    <t>Short Side wall of setrilization toward phamacy</t>
  </si>
  <si>
    <t>Partitions in short side</t>
  </si>
  <si>
    <t>Stair Cabin in floor</t>
  </si>
  <si>
    <t>Total For interiors</t>
  </si>
  <si>
    <t>Stairs Ceiling</t>
  </si>
  <si>
    <t>Roof of Stair Cabin</t>
  </si>
  <si>
    <t>Parapet Internal side</t>
  </si>
  <si>
    <t>Ramp location slab</t>
  </si>
  <si>
    <t>Ramp Parapet</t>
  </si>
  <si>
    <t>Ceiling Plaster</t>
  </si>
  <si>
    <t>No of Windows</t>
  </si>
  <si>
    <t>No of Bath Windows</t>
  </si>
  <si>
    <t>Total for Morble for windows</t>
  </si>
  <si>
    <r>
      <t xml:space="preserve">Marble Stones for  Stair steps, </t>
    </r>
    <r>
      <rPr>
        <sz val="11"/>
        <color theme="1"/>
        <rFont val="Calibri"/>
        <family val="2"/>
        <scheme val="minor"/>
      </rPr>
      <t>width =35 cm in different length; t = 2.5 cm, all edges must be chamfered and smoothened and gridded. White marbel first graded,sample has to be approved prior to provision and installation.</t>
    </r>
  </si>
  <si>
    <t>For Entire the building Runner</t>
  </si>
  <si>
    <t>For Entire the building Riser</t>
  </si>
  <si>
    <t>Out side Runner</t>
  </si>
  <si>
    <t>Out side Riser</t>
  </si>
  <si>
    <t>Total Marble Stone for Stiars</t>
  </si>
  <si>
    <t>Hall 1.5 m Marbale Stone</t>
  </si>
  <si>
    <t>Minus Doors Main Doors</t>
  </si>
  <si>
    <t>Total</t>
  </si>
  <si>
    <t>Floor of Hall</t>
  </si>
  <si>
    <t>Hall Saloon area</t>
  </si>
  <si>
    <t>Total For Rooms Geranit</t>
  </si>
  <si>
    <t>Hall side</t>
  </si>
  <si>
    <t>Hall Side</t>
  </si>
  <si>
    <t>Hall side short</t>
  </si>
  <si>
    <t>Ramp location plaster</t>
  </si>
  <si>
    <t>Total For Plaster</t>
  </si>
  <si>
    <t>Interior walls of kitchen</t>
  </si>
  <si>
    <t>Floor of Kitchen</t>
  </si>
  <si>
    <r>
      <t xml:space="preserve">Tile work:  </t>
    </r>
    <r>
      <rPr>
        <sz val="11"/>
        <color theme="1"/>
        <rFont val="Calibri"/>
        <family val="2"/>
        <scheme val="minor"/>
      </rPr>
      <t xml:space="preserve">tile work (1:4) for all interior wall of kitchen&amp;Bath up to 3 m height including installation, sample has to be approved prior to provision and installation </t>
    </r>
  </si>
  <si>
    <t>Bath Floor</t>
  </si>
  <si>
    <t>Walls of Baths</t>
  </si>
  <si>
    <t>Partitions of Baths</t>
  </si>
  <si>
    <t>Top Roof</t>
  </si>
  <si>
    <t>Slab of Ramp</t>
  </si>
  <si>
    <t>Baths and WC</t>
  </si>
  <si>
    <t>Stairs inside the building</t>
  </si>
  <si>
    <t>Ramp</t>
  </si>
  <si>
    <t>Balcony of Ramp</t>
  </si>
  <si>
    <t>Entrance location</t>
  </si>
  <si>
    <t>Gutter for Main Building</t>
  </si>
  <si>
    <t>Stair Box</t>
  </si>
  <si>
    <t>For Ramp Slab</t>
  </si>
  <si>
    <t xml:space="preserve">Total </t>
  </si>
  <si>
    <t xml:space="preserve">Minus Doors        </t>
  </si>
  <si>
    <t>Hall 1.5 Plaster</t>
  </si>
  <si>
    <r>
      <t xml:space="preserve">Painting of entire Exterior walls: Exterior paint included to the insulation activity, </t>
    </r>
    <r>
      <rPr>
        <sz val="11"/>
        <color theme="1"/>
        <rFont val="Calibri"/>
        <family val="2"/>
        <scheme val="minor"/>
      </rPr>
      <t>Interior paint for 1.5 m high of Hall, 
The scaffolding should be included in unit rate. 
Painting color according choice of client.
The Quantity Calculated in the Plastering part</t>
    </r>
  </si>
  <si>
    <r>
      <t xml:space="preserve">Painting of both cieling: </t>
    </r>
    <r>
      <rPr>
        <sz val="11"/>
        <color theme="1"/>
        <rFont val="Calibri"/>
        <family val="2"/>
        <scheme val="minor"/>
      </rPr>
      <t>with minimum two coats of filling and three coats of painting for all interior wall surfaces. 
Applying water-thin able emulsion paint, for interior walls, solvent-free, washable and capable of capillary. For interior wall used 75% plastic paint. The scaffolding should be included in the unit rate. 
Painting color according choice of client.
Calculated in Ceiling Plaster Part</t>
    </r>
  </si>
  <si>
    <r>
      <t xml:space="preserve">Painting of </t>
    </r>
    <r>
      <rPr>
        <b/>
        <i/>
        <u/>
        <sz val="11"/>
        <color rgb="FFFF0000"/>
        <rFont val="Calibri"/>
        <family val="2"/>
        <scheme val="minor"/>
      </rPr>
      <t>wooden door</t>
    </r>
    <r>
      <rPr>
        <b/>
        <sz val="11"/>
        <color theme="1"/>
        <rFont val="Calibri"/>
        <family val="2"/>
        <scheme val="minor"/>
      </rPr>
      <t xml:space="preserve">: </t>
    </r>
    <r>
      <rPr>
        <sz val="11"/>
        <color theme="1"/>
        <rFont val="Calibri"/>
        <family val="2"/>
        <scheme val="minor"/>
      </rPr>
      <t>with three coats oil painting and all required activities including base coat and under coat fillign.
Calculated in wooden door location and multiplied by 2 sides here</t>
    </r>
  </si>
  <si>
    <r>
      <t xml:space="preserve">Isogam: </t>
    </r>
    <r>
      <rPr>
        <sz val="11"/>
        <color theme="1"/>
        <rFont val="Calibri"/>
        <family val="2"/>
        <scheme val="minor"/>
      </rPr>
      <t>Proving of two layer isogam for roof (5mm thickness) good quality with installation and all required activities.
Calculated in Roof Moziek Part</t>
    </r>
  </si>
  <si>
    <r>
      <t xml:space="preserve">Piece brick: </t>
    </r>
    <r>
      <rPr>
        <sz val="11"/>
        <color theme="1"/>
        <rFont val="Calibri"/>
        <family val="2"/>
        <scheme val="minor"/>
      </rPr>
      <t>for roof slopng with 10 cm thickness 
Isogam Area multiply by 0.1</t>
    </r>
  </si>
  <si>
    <r>
      <t xml:space="preserve">Insulation for WC and Bathroom: </t>
    </r>
    <r>
      <rPr>
        <sz val="11"/>
        <color theme="1"/>
        <rFont val="Calibri"/>
        <family val="2"/>
        <scheme val="minor"/>
      </rPr>
      <t>Providing and installing insulation for WC and bath room with kitchen</t>
    </r>
  </si>
  <si>
    <r>
      <t xml:space="preserve">Insulation for WC and Bathroom: </t>
    </r>
    <r>
      <rPr>
        <sz val="11"/>
        <color theme="1"/>
        <rFont val="Calibri"/>
        <family val="2"/>
        <scheme val="minor"/>
      </rPr>
      <t>Providing and installing insulation for WC and bath room with Kitchen</t>
    </r>
  </si>
  <si>
    <r>
      <t xml:space="preserve">PCC C15: </t>
    </r>
    <r>
      <rPr>
        <sz val="11"/>
        <color theme="1"/>
        <rFont val="Calibri"/>
        <family val="2"/>
        <scheme val="minor"/>
      </rPr>
      <t xml:space="preserve">for above the roof with thickness of 5 cm including formwork, crushed material should be used and concrete shall be mixed by concrete mixer machine.
</t>
    </r>
  </si>
  <si>
    <t>PCC of Roof Isogam area multipy by 5cm</t>
  </si>
  <si>
    <r>
      <t>Drilling of water well with diameter of (</t>
    </r>
    <r>
      <rPr>
        <i/>
        <u/>
        <sz val="11"/>
        <color rgb="FFFF0000"/>
        <rFont val="Calibri"/>
        <family val="2"/>
        <scheme val="minor"/>
      </rPr>
      <t>13-16inch</t>
    </r>
    <r>
      <rPr>
        <sz val="11"/>
        <color indexed="8"/>
        <rFont val="Calibri"/>
        <family val="2"/>
        <scheme val="minor"/>
      </rPr>
      <t>) by well drilling machine, taking samples from each 5-7 meter and providing of the report and as build drawing for each water sample with all required activities.</t>
    </r>
  </si>
  <si>
    <t>Solar frame stand as per Drawings</t>
  </si>
  <si>
    <t>RCC works for the foundation of the metallic Stand as per Drawings</t>
  </si>
  <si>
    <r>
      <t xml:space="preserve">Fabrication and installation of </t>
    </r>
    <r>
      <rPr>
        <i/>
        <u/>
        <sz val="11"/>
        <rFont val="Calibri"/>
        <family val="2"/>
        <scheme val="minor"/>
      </rPr>
      <t>metallic shelf</t>
    </r>
    <r>
      <rPr>
        <sz val="11"/>
        <rFont val="Calibri"/>
        <family val="2"/>
        <scheme val="minor"/>
      </rPr>
      <t xml:space="preserve"> </t>
    </r>
    <r>
      <rPr>
        <sz val="11"/>
        <color theme="1"/>
        <rFont val="Calibri"/>
        <family val="2"/>
        <scheme val="minor"/>
      </rPr>
      <t>with wooden tember floor (width =120 cm, depth = 60cm and height = 180) using steel box profile (40mm x 40mm x 2mm) for placing of batteries, should has panels locker as well,  including of anti rust and painting with all required activities (complete job) .</t>
    </r>
  </si>
  <si>
    <t>4.04.1</t>
  </si>
  <si>
    <t>4.04.2</t>
  </si>
  <si>
    <t>Excavation for Solar Panel Stand</t>
  </si>
  <si>
    <t>PCC for Solar Panel Stand as per drawings</t>
  </si>
  <si>
    <t>excavation</t>
  </si>
  <si>
    <t>Total For stand excavation</t>
  </si>
  <si>
    <t xml:space="preserve">PCC for solar panel stand  </t>
  </si>
  <si>
    <t xml:space="preserve">Total for PCC </t>
  </si>
  <si>
    <t>RCC for first step foundation</t>
  </si>
  <si>
    <t>Step No.2</t>
  </si>
  <si>
    <t>Total for RCC solar stand foundation</t>
  </si>
  <si>
    <r>
      <t xml:space="preserve">Supply and installation of UPVC pipe filter pipe with diameter of </t>
    </r>
    <r>
      <rPr>
        <i/>
        <u/>
        <sz val="11"/>
        <color rgb="FFFF0000"/>
        <rFont val="Calibri"/>
        <family val="2"/>
        <scheme val="minor"/>
      </rPr>
      <t>6'' 25kg wight/rod Kowsar</t>
    </r>
    <r>
      <rPr>
        <sz val="11"/>
        <color indexed="8"/>
        <rFont val="Calibri"/>
        <family val="2"/>
        <scheme val="minor"/>
      </rPr>
      <t xml:space="preserve"> including needed glue screws, nylon screen around the filter and other related materials with all requirement  activities. Sample should be provided for approval.</t>
    </r>
  </si>
  <si>
    <r>
      <t xml:space="preserve">Supply and installation of UPVC pipe (casing pipe) with diameter of </t>
    </r>
    <r>
      <rPr>
        <i/>
        <u/>
        <sz val="11"/>
        <color rgb="FFFF0000"/>
        <rFont val="Calibri"/>
        <family val="2"/>
        <scheme val="minor"/>
      </rPr>
      <t>6'' 25kg weight/Rod</t>
    </r>
    <r>
      <rPr>
        <sz val="11"/>
        <color indexed="8"/>
        <rFont val="Calibri"/>
        <family val="2"/>
        <scheme val="minor"/>
      </rPr>
      <t>Kowsar best quality including needed glue screws and other related materials with all requirement  activities. Sample should be provided for approval.</t>
    </r>
  </si>
  <si>
    <t>excavation of septic</t>
  </si>
  <si>
    <t>excavation for 4 inch Pipe blackwater</t>
  </si>
  <si>
    <t>Stone Masonry under RCC Floor</t>
  </si>
  <si>
    <t>Total For Stone Masonry</t>
  </si>
  <si>
    <t>Floor RCC</t>
  </si>
  <si>
    <t>Walls RCC</t>
  </si>
  <si>
    <t>Roof RCC</t>
  </si>
  <si>
    <t>Partition RCC</t>
  </si>
  <si>
    <t>Total For RCC</t>
  </si>
  <si>
    <t>Walls Plastering</t>
  </si>
  <si>
    <t>Partition Plaster</t>
  </si>
  <si>
    <t>Floor Plastering</t>
  </si>
  <si>
    <t>Total for Palstering</t>
  </si>
  <si>
    <t>Walls around the tank</t>
  </si>
  <si>
    <t>Side Walks around the building</t>
  </si>
  <si>
    <t>Side walks</t>
  </si>
  <si>
    <t>Ramp Beams</t>
  </si>
  <si>
    <t xml:space="preserve">Ceramic, 60x60 Cm, Made in Iran, Ceramic </t>
  </si>
  <si>
    <t xml:space="preserve">Interior walls Palstering </t>
  </si>
  <si>
    <t>as per site assesment well is not required due to have available well with enough quantity of water</t>
  </si>
  <si>
    <r>
      <t xml:space="preserve">Plastering of Interior walls of Hall
</t>
    </r>
    <r>
      <rPr>
        <sz val="11"/>
        <color theme="1"/>
        <rFont val="Calibri"/>
        <family val="2"/>
        <scheme val="minor"/>
      </rPr>
      <t>Plastering of interior walls, t = 1.5cm to 2 cm with cement sand mortar  ratio of 1:3, including scaffolding, curing and ventilation for drying of the plaster.</t>
    </r>
  </si>
  <si>
    <r>
      <t xml:space="preserve">Marble Stones (white and first graded) ; </t>
    </r>
    <r>
      <rPr>
        <sz val="11"/>
        <color theme="1"/>
        <rFont val="Calibri"/>
        <family val="2"/>
        <scheme val="minor"/>
      </rPr>
      <t xml:space="preserve">up to 1.5m height of hall and Floor in first and second floor including installation on mortar bed 3cm. </t>
    </r>
    <r>
      <rPr>
        <i/>
        <u/>
        <sz val="11"/>
        <color rgb="FFFF0000"/>
        <rFont val="Calibri"/>
        <family val="2"/>
        <scheme val="minor"/>
      </rPr>
      <t>Best quality</t>
    </r>
    <r>
      <rPr>
        <sz val="11"/>
        <color theme="1"/>
        <rFont val="Calibri"/>
        <family val="2"/>
        <scheme val="minor"/>
      </rPr>
      <t xml:space="preserve"> marble stone ,sample has to be approved prior to provision and installation.</t>
    </r>
  </si>
  <si>
    <r>
      <t>Painting of enterior walls: Paint for 100% Washable</t>
    </r>
    <r>
      <rPr>
        <sz val="11"/>
        <color theme="1"/>
        <rFont val="Calibri"/>
        <family val="2"/>
        <scheme val="minor"/>
      </rPr>
      <t xml:space="preserve">
The scaffolding should be included in unit rate. 
Painting color according choice of client.</t>
    </r>
  </si>
  <si>
    <r>
      <t xml:space="preserve">Painting of both cieling: 75% Plastic Paint </t>
    </r>
    <r>
      <rPr>
        <sz val="11"/>
        <color theme="1"/>
        <rFont val="Calibri"/>
        <family val="2"/>
        <scheme val="minor"/>
      </rPr>
      <t>with minimum two coats of filling and three coats of painting for all interior wall surfaces. 
Applying water-thin able emulsion paint, for interior walls, solvent-free, washable and capable of capillary. For interior wall used 75% plastic paint. The scaffolding should be included in the unit rate. 
Painting color according choice of client.</t>
    </r>
  </si>
  <si>
    <t>Insulation layer Isogam 1 layer</t>
  </si>
  <si>
    <t>Polyethlyne 2 inch pipe from water well to the water tank with required connections</t>
  </si>
  <si>
    <t>Supply and installation of submersible water pump, 2 inch best quality 0.5-1 liter/ sec,  H=100 -120 meter ) compatible with all needed requirement (needed pipes, valves, cable for electricity connection + 100m best quality 1 inch best quality pipe for watering of green area)  and all required activities (warranty is a must ). Sample should be provided for approval.</t>
  </si>
  <si>
    <t>Lead acid batteries / Evolutionary Power (EVA) (495*190*430mm) 12 V, 200 amp, and 8 years battery life IEC 61427-1 or similar product with same standard (waranty is a must).</t>
  </si>
  <si>
    <r>
      <rPr>
        <b/>
        <sz val="11"/>
        <color theme="1"/>
        <rFont val="Calibri"/>
        <family val="2"/>
        <scheme val="minor"/>
      </rPr>
      <t>Preliminary remarks</t>
    </r>
    <r>
      <rPr>
        <sz val="11"/>
        <color theme="1"/>
        <rFont val="Calibri"/>
        <family val="2"/>
        <scheme val="minor"/>
      </rPr>
      <t xml:space="preserve">
</t>
    </r>
    <r>
      <rPr>
        <sz val="10"/>
        <color theme="1"/>
        <rFont val="Calibri"/>
        <family val="2"/>
        <scheme val="minor"/>
      </rPr>
      <t xml:space="preserve">Concrete C10/12 without reinforcement for blinding layers
Compressive strength of concrete: 10 N/mm², 
Content of Portland cement: min. 220 kg/m³
Content of aggregates: 2070.0 kg/m³ made out of sand / crushed gravel, Size of gravel 5-10 and 25-30 mm
Reinforced concrete C20/25 (M: 250 – 1:1:2) for individual footings, ground and floor slabs, columns, walls, beams, lintels.
Compressive strength of concrete: 25 N/mm², tested in laboratory after 28 days for every 100 m³ of poured concrete.
Content of Portland cement: min. 550 kg/m³
Curing of concrete by moisturizing and covering with sheets. Surface of the concrete must be horizontal plain (max. tolerance +/- 1,0 cm!), prepared with a float, inclusive all necessary formwork (supply, erect and remove), lube, all edges beveled. 
Inclusive all necessary openings for windows and doors, lintels, and breakthroughs for plumbing, heating, cooling and electricity supply.
No work at temperatures below - 5° C.
Reinforcement for concrete C20/25: Class A-2 Reinforcement steel, ribbed, different diameters from 8 mm up to 28 mm, length up to 6 m, all connections by bound wire.
Mandrel diameter: from 4 d at diameter up to 20 mm and  7 d at diameter from 20-28 mm.
Reinforcement steel class A-2 
Reinforcement steel must not be bending for transportation reasons 
Prices for all PCC and RCC concretes must be including </t>
    </r>
    <r>
      <rPr>
        <sz val="10"/>
        <color rgb="FFFF0000"/>
        <rFont val="Calibri"/>
        <family val="2"/>
        <scheme val="minor"/>
      </rPr>
      <t>Shuttering</t>
    </r>
    <r>
      <rPr>
        <sz val="10"/>
        <color theme="1"/>
        <rFont val="Calibri"/>
        <family val="2"/>
        <scheme val="minor"/>
      </rPr>
      <t xml:space="preserve"> and steel bars.
Shuttering should be from new boards not old and will be approved by project engineer
Distance spacers ca. 3,5 cm, placed between reinforcement bars and</t>
    </r>
    <r>
      <rPr>
        <sz val="10"/>
        <color rgb="FFFF0000"/>
        <rFont val="Calibri"/>
        <family val="2"/>
        <scheme val="minor"/>
      </rPr>
      <t xml:space="preserve"> formwork</t>
    </r>
    <r>
      <rPr>
        <sz val="10"/>
        <color theme="1"/>
        <rFont val="Calibri"/>
        <family val="2"/>
        <scheme val="minor"/>
      </rPr>
      <t>.
No work at temperatures below -5° C.
Using vibrator while casting concrete. (two are needed, one as a back up).
Note: The company must provide from a standard laboratory
1-Concrete strength 
2-Reinforcement quality prior of start
3- All shuttering works must use black wooden plate and  the reinforcement steel bar must straight steel.
All shuttering and steel bars has to be included in the unit rate.</t>
    </r>
  </si>
  <si>
    <r>
      <t xml:space="preserve">Supply and installation of </t>
    </r>
    <r>
      <rPr>
        <b/>
        <i/>
        <u/>
        <sz val="11"/>
        <color rgb="FFFF0000"/>
        <rFont val="Calibri"/>
        <family val="2"/>
        <scheme val="minor"/>
      </rPr>
      <t xml:space="preserve">UPVC windows (7000 profile 7*7) </t>
    </r>
    <r>
      <rPr>
        <b/>
        <sz val="11"/>
        <color theme="1"/>
        <rFont val="Calibri"/>
        <family val="2"/>
        <scheme val="minor"/>
      </rPr>
      <t xml:space="preserve">, </t>
    </r>
    <r>
      <rPr>
        <sz val="11"/>
        <color theme="1"/>
        <rFont val="Calibri"/>
        <family val="2"/>
        <scheme val="minor"/>
      </rPr>
      <t>, different sizes according to standard drawing and etc. with double glasses each 4mm thick aluminum channel between glasses, lock mechanism and other hardware (complete job), made in Turkish. Prior the order of windows,  the contractor should check the size on the site and the drawings. Prior to provision sample should be provided for approval.</t>
    </r>
  </si>
  <si>
    <r>
      <t xml:space="preserve">Making and installation of doors carpentry work: </t>
    </r>
    <r>
      <rPr>
        <sz val="11"/>
        <color theme="1"/>
        <rFont val="Calibri"/>
        <family val="2"/>
        <scheme val="minor"/>
      </rPr>
      <t xml:space="preserve">from Khar wood including lock door (made by germany) and glass including three coat of oil painting </t>
    </r>
    <r>
      <rPr>
        <sz val="11"/>
        <rFont val="Calibri"/>
        <family val="2"/>
        <scheme val="minor"/>
      </rPr>
      <t xml:space="preserve"> </t>
    </r>
    <r>
      <rPr>
        <i/>
        <u/>
        <sz val="11"/>
        <rFont val="Calibri"/>
        <family val="2"/>
        <scheme val="minor"/>
      </rPr>
      <t>YPN Locks</t>
    </r>
    <r>
      <rPr>
        <sz val="11"/>
        <color theme="1"/>
        <rFont val="Calibri"/>
        <family val="2"/>
        <scheme val="minor"/>
      </rPr>
      <t xml:space="preserve">, with double glasses each 4mm thick aluminum channel between glasses (same as PVC door double glasses) for the top opening. Size of </t>
    </r>
    <r>
      <rPr>
        <u/>
        <sz val="11"/>
        <rFont val="Calibri"/>
        <family val="2"/>
        <scheme val="minor"/>
      </rPr>
      <t>wood frame</t>
    </r>
    <r>
      <rPr>
        <sz val="11"/>
        <color theme="1"/>
        <rFont val="Calibri"/>
        <family val="2"/>
        <scheme val="minor"/>
      </rPr>
      <t xml:space="preserve"> shall be 10x8cm (100% dried</t>
    </r>
    <r>
      <rPr>
        <sz val="11"/>
        <rFont val="Calibri"/>
        <family val="2"/>
        <scheme val="minor"/>
      </rPr>
      <t xml:space="preserve"> </t>
    </r>
    <r>
      <rPr>
        <u/>
        <sz val="11"/>
        <rFont val="Calibri"/>
        <family val="2"/>
        <scheme val="minor"/>
      </rPr>
      <t>Russian wood</t>
    </r>
    <r>
      <rPr>
        <sz val="11"/>
        <rFont val="Calibri"/>
        <family val="2"/>
        <scheme val="minor"/>
      </rPr>
      <t>)</t>
    </r>
    <r>
      <rPr>
        <sz val="11"/>
        <color theme="1"/>
        <rFont val="Calibri"/>
        <family val="2"/>
        <scheme val="minor"/>
      </rPr>
      <t>. The thickness of the boards for the doors should be 16 mm (Alnoor lasani)). Prior the order of doors,  the contractor should check the size on the site and the drawings. Prior to provision, the sample should be provided for approval.</t>
    </r>
  </si>
  <si>
    <r>
      <t>Marble stone for windows sill inside rooms;</t>
    </r>
    <r>
      <rPr>
        <sz val="11"/>
        <color theme="1"/>
        <rFont val="Calibri"/>
        <family val="2"/>
        <scheme val="minor"/>
      </rPr>
      <t xml:space="preserve"> width=25cm with different length according  the drawings; t = 2 cm. Joint between wall, window and marble sill must be filled with flexible and paintable t = 5mm. 3cm mortar bed should be considered. All edges must be chamfered and gridded. Wardak marble stone, the sample is to be agreed in advance. Wardak Mine, White Color</t>
    </r>
  </si>
  <si>
    <r>
      <t xml:space="preserve">Marble Stones for Entrance Stair steps, </t>
    </r>
    <r>
      <rPr>
        <sz val="11"/>
        <color theme="1"/>
        <rFont val="Calibri"/>
        <family val="2"/>
        <scheme val="minor"/>
      </rPr>
      <t>width =35 cm in different length; t = 2.5 cm, all edges must be chamfered and smoothened and gridded. White marbel first graded,sample has to be approved prior to provision and installation.
Wardak Mine, White Color</t>
    </r>
  </si>
  <si>
    <r>
      <t xml:space="preserve">Marble Stones (white and first graded) ; </t>
    </r>
    <r>
      <rPr>
        <sz val="11"/>
        <color theme="1"/>
        <rFont val="Calibri"/>
        <family val="2"/>
        <scheme val="minor"/>
      </rPr>
      <t xml:space="preserve">up to 1.5m height and Floor of hall in first and second floor including installation on mortar bed 3cm. </t>
    </r>
    <r>
      <rPr>
        <i/>
        <u/>
        <sz val="11"/>
        <rFont val="Calibri"/>
        <family val="2"/>
        <scheme val="minor"/>
      </rPr>
      <t>Wardak Mine, White Color</t>
    </r>
    <r>
      <rPr>
        <sz val="11"/>
        <rFont val="Calibri"/>
        <family val="2"/>
        <scheme val="minor"/>
      </rPr>
      <t xml:space="preserve"> </t>
    </r>
    <r>
      <rPr>
        <sz val="11"/>
        <color theme="1"/>
        <rFont val="Calibri"/>
        <family val="2"/>
        <scheme val="minor"/>
      </rPr>
      <t>marble stone ,sample has to be approved prior to provision and installation.</t>
    </r>
  </si>
  <si>
    <t>Ceramic, 60x60 Cm, Made in Iran, for Rooms Floor</t>
  </si>
  <si>
    <t>Plaster work of interior walls of Rooms</t>
  </si>
  <si>
    <r>
      <t xml:space="preserve">Supplying and installation of mosaic tiles(3 cm): </t>
    </r>
    <r>
      <rPr>
        <sz val="11"/>
        <color theme="1"/>
        <rFont val="Calibri"/>
        <family val="2"/>
        <scheme val="minor"/>
      </rPr>
      <t>for roof (1:4) including all required activiteis for Roof of the Building</t>
    </r>
  </si>
  <si>
    <r>
      <t xml:space="preserve">Supply and installation: </t>
    </r>
    <r>
      <rPr>
        <sz val="11"/>
        <color theme="1"/>
        <rFont val="Calibri"/>
        <family val="2"/>
        <scheme val="minor"/>
      </rPr>
      <t>false ceiling panel for WC and bathroom PVC Washable</t>
    </r>
  </si>
  <si>
    <t>Estimation Part</t>
  </si>
  <si>
    <t>Member</t>
  </si>
  <si>
    <t>length/No</t>
  </si>
  <si>
    <t>wide</t>
  </si>
  <si>
    <t>Hight</t>
  </si>
  <si>
    <t>Numbers</t>
  </si>
  <si>
    <t>Volume/Area/Nos</t>
  </si>
  <si>
    <t>cum</t>
  </si>
  <si>
    <t xml:space="preserve">LPG and Oxygen Room estimation </t>
  </si>
  <si>
    <t xml:space="preserve">Oxygen and LPG room excavation </t>
  </si>
  <si>
    <t>Stone Masonry</t>
  </si>
  <si>
    <t>LPG Cylender 30 liter (Made In Iran 40kg net weight)</t>
  </si>
  <si>
    <t>PCC for Fixing Steel Posts</t>
  </si>
  <si>
    <t>Steel Posts 16x16*4mm</t>
  </si>
  <si>
    <t>Steel Truss with GI Sheet</t>
  </si>
  <si>
    <t>Sqr.m</t>
  </si>
  <si>
    <t>PCC for Floor</t>
  </si>
  <si>
    <t>Fence Installation around the room</t>
  </si>
  <si>
    <t>2 inch GI Pipe Steel Post for Fixing Fence</t>
  </si>
  <si>
    <t>Door from GI 2 inches Pipe</t>
  </si>
  <si>
    <t>Appling 2 coats Oil Paint for Steel Truss with Anti Rust Paint</t>
  </si>
  <si>
    <t>Nos</t>
  </si>
  <si>
    <t>LPG Canopy outside the building</t>
  </si>
  <si>
    <t>Sub-total for Canopy Construction for LPG Cylinders</t>
  </si>
  <si>
    <t>Plumbing for LPG to the Kitchen</t>
  </si>
  <si>
    <t>Pipe PPR 3/4 Inches will all connections</t>
  </si>
  <si>
    <t>LPG Regulator</t>
  </si>
  <si>
    <t>Valve 3/4 Inches</t>
  </si>
  <si>
    <t>Sub Total for LPG Plumbing</t>
  </si>
  <si>
    <t>Total for LPG System and Canopy</t>
  </si>
  <si>
    <t xml:space="preserve">LPG System </t>
  </si>
  <si>
    <t>Filling with Bolder</t>
  </si>
  <si>
    <t xml:space="preserve"> LPG room excavation </t>
  </si>
  <si>
    <t>5.12.1</t>
  </si>
  <si>
    <t>5.12.2</t>
  </si>
  <si>
    <t>5.12.3</t>
  </si>
  <si>
    <t>5.12.4</t>
  </si>
  <si>
    <t>Centural Unit Heating System Complete Package</t>
  </si>
  <si>
    <t>Pump PD-40 Made in Iran</t>
  </si>
  <si>
    <t>Chetik Boiler Capacity 150000 Kcal Made in Turkish</t>
  </si>
  <si>
    <t>GI Pipe 4 Inches</t>
  </si>
  <si>
    <t>GI Cub 4 inches</t>
  </si>
  <si>
    <t>Valve 40 GI Made in Iran</t>
  </si>
  <si>
    <t>Saranda 40</t>
  </si>
  <si>
    <t>Connector 40</t>
  </si>
  <si>
    <t>Tempreture Guage Made in Iran</t>
  </si>
  <si>
    <t>Tawa Valve 16 Made in Iran</t>
  </si>
  <si>
    <t>Saranda 20</t>
  </si>
  <si>
    <t>GI Valve  3 inch Made in Iran</t>
  </si>
  <si>
    <t>Saranda 3 inches</t>
  </si>
  <si>
    <t>Stat 3 inches</t>
  </si>
  <si>
    <t>GI Pipe 1/2 Inches</t>
  </si>
  <si>
    <t>GI Bend 1/2 Inches</t>
  </si>
  <si>
    <t>Connector 1/2 inches Made in Iran</t>
  </si>
  <si>
    <t>GI 3 Inches Pipe</t>
  </si>
  <si>
    <t>GI Reducer 3 to 4</t>
  </si>
  <si>
    <t>GI Flange 3 inches</t>
  </si>
  <si>
    <t>Filter 3 inches</t>
  </si>
  <si>
    <t>Gate Valve 3 inches GI</t>
  </si>
  <si>
    <t>GI Pipe 40</t>
  </si>
  <si>
    <t>Bend GI 40</t>
  </si>
  <si>
    <t>Conncetor GI 40</t>
  </si>
  <si>
    <t>Stat 40 GI</t>
  </si>
  <si>
    <t>GI Valve 40</t>
  </si>
  <si>
    <t>Saranda 40 GI</t>
  </si>
  <si>
    <t>Safety Valve 1/2 inches GI</t>
  </si>
  <si>
    <t>Reducer 25 to 50</t>
  </si>
  <si>
    <t>Presure Breack 25</t>
  </si>
  <si>
    <t>Air Vent 20</t>
  </si>
  <si>
    <t>Tiplone</t>
  </si>
  <si>
    <t>Sond</t>
  </si>
  <si>
    <t>Khamir</t>
  </si>
  <si>
    <t>PPR Pipe 40</t>
  </si>
  <si>
    <t>PPR Bend 40, 45Degree</t>
  </si>
  <si>
    <t>PPR Bend 40, 90Degree</t>
  </si>
  <si>
    <t>PPR Connector 40</t>
  </si>
  <si>
    <t>PPR Connector outside Slew 40</t>
  </si>
  <si>
    <t>PPR Conncetor Inside Slew 40</t>
  </si>
  <si>
    <t xml:space="preserve">Collector 40,  14 Mesh </t>
  </si>
  <si>
    <t>Plug of Collector</t>
  </si>
  <si>
    <t>Collector Vavle 40</t>
  </si>
  <si>
    <t>Red and Gree Valve 16mm</t>
  </si>
  <si>
    <t>Joint 16mm</t>
  </si>
  <si>
    <t>Panel Board</t>
  </si>
  <si>
    <t>Sheet 16mm</t>
  </si>
  <si>
    <t>Pipe 16mm, 3 cores, inside Aluminium</t>
  </si>
  <si>
    <t>Radiators, 100x80cm Made in Turkish</t>
  </si>
  <si>
    <t>Plate Valve 16mm</t>
  </si>
  <si>
    <t>Welding Rod</t>
  </si>
  <si>
    <t>Cutter Blade</t>
  </si>
  <si>
    <t>Pipe 8 inches for Chemney</t>
  </si>
  <si>
    <t>Bend 8 inches for Chemney</t>
  </si>
  <si>
    <t>Testing Guage</t>
  </si>
  <si>
    <t>Reducer 25 to 40</t>
  </si>
  <si>
    <t>Connector PPR 40</t>
  </si>
  <si>
    <t>PPR Pipe 25</t>
  </si>
  <si>
    <t>PPR Bend 25, 90 degree</t>
  </si>
  <si>
    <t>PPR Bend 25, 45 Degree</t>
  </si>
  <si>
    <t>PPR Connector 25</t>
  </si>
  <si>
    <t>PPR inside Slew 25x20</t>
  </si>
  <si>
    <t>PPR Cup 25</t>
  </si>
  <si>
    <t>PPR Tee 25</t>
  </si>
  <si>
    <t>PPR Tee inside slew 25x20</t>
  </si>
  <si>
    <t>PPR Bend inside slews 20x25</t>
  </si>
  <si>
    <t>PPR Plug 20</t>
  </si>
  <si>
    <t>Each</t>
  </si>
  <si>
    <t>Set</t>
  </si>
  <si>
    <t>Can</t>
  </si>
  <si>
    <t>Total for Central Unit Heating System</t>
  </si>
  <si>
    <t>Room For Centural Unit Heating System</t>
  </si>
  <si>
    <t>6.68.01</t>
  </si>
  <si>
    <t>6.68.02</t>
  </si>
  <si>
    <t>6.68.03</t>
  </si>
  <si>
    <t>6.68.04</t>
  </si>
  <si>
    <t>6.68.05</t>
  </si>
  <si>
    <t>6.68.06</t>
  </si>
  <si>
    <t>6.68.07</t>
  </si>
  <si>
    <t>6.68.08</t>
  </si>
  <si>
    <t>6.68.09</t>
  </si>
  <si>
    <t>6.68.10</t>
  </si>
  <si>
    <t>6.68.11</t>
  </si>
  <si>
    <t>6.68.12</t>
  </si>
  <si>
    <t>6.68.13</t>
  </si>
  <si>
    <t>6.68.14</t>
  </si>
  <si>
    <t>6.68.15</t>
  </si>
  <si>
    <t>6.68.16</t>
  </si>
  <si>
    <t xml:space="preserve">excavation </t>
  </si>
  <si>
    <t>PCC under stone masonry</t>
  </si>
  <si>
    <t xml:space="preserve">Floor  PCC </t>
  </si>
  <si>
    <t>Brick masonry work</t>
  </si>
  <si>
    <t>Steel Door as per drawings</t>
  </si>
  <si>
    <t>Saqm</t>
  </si>
  <si>
    <t xml:space="preserve">Stell Windows </t>
  </si>
  <si>
    <t>Roof and Ring RCC</t>
  </si>
  <si>
    <t>exterior plastering</t>
  </si>
  <si>
    <t>entrior plastering</t>
  </si>
  <si>
    <t>Celling plaster</t>
  </si>
  <si>
    <t>interior 75% plastic  painting</t>
  </si>
  <si>
    <t>Exterior 100% plastic painting</t>
  </si>
  <si>
    <t>PCC of roof</t>
  </si>
  <si>
    <t>Isogam of roof</t>
  </si>
  <si>
    <t>Oxygen Cylender 15 liter</t>
  </si>
  <si>
    <t>PCC</t>
  </si>
  <si>
    <t xml:space="preserve">LPG Cylender 30 liter </t>
  </si>
  <si>
    <t>door</t>
  </si>
  <si>
    <t>Windows</t>
  </si>
  <si>
    <t>RCC of ring beam</t>
  </si>
  <si>
    <t>RCC of Slab</t>
  </si>
  <si>
    <t>RCC of parapet wall</t>
  </si>
  <si>
    <t>Total RCC</t>
  </si>
  <si>
    <t>CHU (Central Heating Unit) Room of Maternity Building in two story Dasht-e-Arch District/ Kunduz Province Volume Sheet</t>
  </si>
  <si>
    <t xml:space="preserve">CHU Room estimation </t>
  </si>
  <si>
    <t xml:space="preserve">Foundation excavation </t>
  </si>
  <si>
    <t>Foundation PCC under stone masonry</t>
  </si>
  <si>
    <t>Total for Central Unit Heating System Room</t>
  </si>
  <si>
    <t>Total For CHU System Room+Package</t>
  </si>
  <si>
    <t>CHU(Central Heating Unit) with Room</t>
  </si>
  <si>
    <t>construction of Maternity Building in two story Dasht-e-Arch District/ Kunduz Province Volume Sheet LPG Canopy</t>
  </si>
  <si>
    <t xml:space="preserve">Sub-total for Upgrading Water Well
</t>
  </si>
  <si>
    <t xml:space="preserve">Sub-total for Upgrading Water Well </t>
  </si>
  <si>
    <t>Upgrading Water Well (The CHC+ Clinic was already equiped with water well with enough water capacity, therefore well is not required)</t>
  </si>
  <si>
    <t>Walkways in toward building entry PCC</t>
  </si>
  <si>
    <t>Walkways  toward Ramp PCC</t>
  </si>
  <si>
    <t>Walkways toward Buidling second entry</t>
  </si>
  <si>
    <t>Cabinet for Pharmacy 2.75x8 m Made of Lasani Alnoor board</t>
  </si>
  <si>
    <t>Wall mounted Cabinet for Lab 3x1.2m made of lasani alnoor</t>
  </si>
  <si>
    <t>sets</t>
  </si>
  <si>
    <t xml:space="preserve">Chiar for Boss </t>
  </si>
  <si>
    <t>Total For Initial Furniture for Maternity Building</t>
  </si>
  <si>
    <t xml:space="preserve"> Initial Furniture for Maternity Building</t>
  </si>
  <si>
    <t xml:space="preserve">Surgery Bed, Made in Iran, Equipt with up and down function, </t>
  </si>
  <si>
    <t>Project Components:</t>
  </si>
  <si>
    <t>1. Two Story Maternity Building</t>
  </si>
  <si>
    <t>2. Solar System Package with Butteries.</t>
  </si>
  <si>
    <t>3. LPG Supply System</t>
  </si>
  <si>
    <t>4. Medical Oxygen Supply System</t>
  </si>
  <si>
    <t>5. CHU (Central Heating Unit) System with 150000 Kcal</t>
  </si>
  <si>
    <t>6. Elevated Water Tank</t>
  </si>
  <si>
    <t>7. Furniture for Building</t>
  </si>
  <si>
    <t>8. Septic Tank Construction</t>
  </si>
  <si>
    <t>9. Walkways Construction to access the Building</t>
  </si>
  <si>
    <t>1.12.23</t>
  </si>
  <si>
    <t>Ceil Mounted Smoke Dedector</t>
  </si>
  <si>
    <t>Total For Medincal Oxygen System</t>
  </si>
  <si>
    <t>Medical Oxygen System</t>
  </si>
  <si>
    <t>Stainless Steel Chairs for Hall for Patients (3 per sets) see technical specs</t>
  </si>
  <si>
    <t xml:space="preserve">Dilevery Bed (Made in China) </t>
  </si>
  <si>
    <t>Chair for Lab see technical specs</t>
  </si>
  <si>
    <t>Chair for Pharmacy see technical specs</t>
  </si>
  <si>
    <t>Stainless Steel Chair for Boss Room (3 per set) see technical specs</t>
  </si>
  <si>
    <t>Chiars for reception Room see technical specs</t>
  </si>
  <si>
    <t>Desk for reception room, Alnoor Lasani Board, One persons space</t>
  </si>
  <si>
    <t>Desk for OPD Room, Foam with leather wearing surface, 220cm length, 65 cm wide</t>
  </si>
  <si>
    <t>Chair for OPD patient See technical specs</t>
  </si>
  <si>
    <t>Chair for OPD Doctor see technical specs</t>
  </si>
  <si>
    <t>Stainless Steel Chair for meeting family room (3 per set) see technical specs</t>
  </si>
  <si>
    <t>Surgery Light( Tree function, low, midium and high) lighting</t>
  </si>
  <si>
    <t>Recovery Bed see technical specs</t>
  </si>
  <si>
    <t>Desk for Boss Made of Alnoor lasani board, singel person space</t>
  </si>
  <si>
    <t>Automatic Monyfull instrument</t>
  </si>
  <si>
    <t>Alarm Panel</t>
  </si>
  <si>
    <t>Oxygen Point</t>
  </si>
  <si>
    <t>Cupper Pipe 20mm</t>
  </si>
  <si>
    <t>Cupper Pipe 16mm</t>
  </si>
  <si>
    <t>Cupper Pipe 12mm</t>
  </si>
  <si>
    <t>Primer</t>
  </si>
  <si>
    <t>can</t>
  </si>
  <si>
    <t>Primer Tape</t>
  </si>
  <si>
    <t>Oxygen Cylinder</t>
  </si>
  <si>
    <t>PCS</t>
  </si>
  <si>
    <t>Cupper Bend 20mm</t>
  </si>
  <si>
    <t>Cupper Tee 20mm</t>
  </si>
  <si>
    <t>Flow meter</t>
  </si>
  <si>
    <t>Steel Gas Valve</t>
  </si>
  <si>
    <t xml:space="preserve"> Medical Oxygen Plumbing/Supply inside Operation Room, Recovery Room, Delivery Room, New Born Room 3 Beds per Room complete System (the cost should be included complete system activation)</t>
  </si>
  <si>
    <t>Provision and installation of oven for kitchen (Made is Turky, Two Falmes)</t>
  </si>
  <si>
    <t>Bill of Quantity (BoQ) for Construction of Two Story Maternity Ward Building in Dasht-e-Archi CHC Clinic, Kunduz Province</t>
  </si>
  <si>
    <t>Project Name : Construction of Two Story Maternity Ward Building in Dasht-e-Archi CHC Clinic, Kunduz Province</t>
  </si>
  <si>
    <r>
      <t xml:space="preserve">Location: </t>
    </r>
    <r>
      <rPr>
        <sz val="11"/>
        <color theme="1"/>
        <rFont val="Calibri"/>
        <family val="2"/>
        <scheme val="minor"/>
      </rPr>
      <t>City Center,</t>
    </r>
    <r>
      <rPr>
        <b/>
        <sz val="11"/>
        <color theme="1"/>
        <rFont val="Calibri"/>
        <family val="2"/>
        <scheme val="minor"/>
      </rPr>
      <t xml:space="preserve"> </t>
    </r>
    <r>
      <rPr>
        <sz val="11"/>
        <color theme="1"/>
        <rFont val="Calibri"/>
        <family val="2"/>
        <scheme val="minor"/>
      </rPr>
      <t xml:space="preserve">Dasht-e-Archi District, Kunduz Province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</si>
</sst>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quot;£&quot;* #,##0.00_-;\-&quot;£&quot;* #,##0.00_-;_-&quot;£&quot;* &quot;-&quot;??_-;_-@_-"/>
    <numFmt numFmtId="165" formatCode="_-* #,##0.00_-;\-* #,##0.00_-;_-* &quot;-&quot;??_-;_-@_-"/>
  </numFmts>
  <fonts count="44">
    <font>
      <sz val="11"/>
      <color theme="1"/>
      <name val="Calibri"/>
      <family val="2"/>
      <scheme val="minor"/>
    </font>
    <font>
      <sz val="11"/>
      <color theme="1"/>
      <name val="Calibri"/>
      <family val="2"/>
      <scheme val="minor"/>
    </font>
    <font>
      <b/>
      <sz val="10"/>
      <color theme="1"/>
      <name val="Arial"/>
      <family val="2"/>
    </font>
    <font>
      <sz val="10"/>
      <name val="Arial"/>
      <family val="2"/>
    </font>
    <font>
      <b/>
      <sz val="12"/>
      <name val="Arial"/>
      <family val="2"/>
    </font>
    <font>
      <sz val="10"/>
      <name val="Arial"/>
      <family val="2"/>
    </font>
    <font>
      <b/>
      <sz val="9"/>
      <color theme="1"/>
      <name val="Arial"/>
      <family val="2"/>
    </font>
    <font>
      <sz val="11"/>
      <color theme="1"/>
      <name val="Calibri"/>
      <family val="2"/>
      <charset val="162"/>
      <scheme val="minor"/>
    </font>
    <font>
      <sz val="11"/>
      <color indexed="8"/>
      <name val="Calibri"/>
      <family val="2"/>
    </font>
    <font>
      <sz val="9"/>
      <color theme="1"/>
      <name val="Arial"/>
      <family val="2"/>
    </font>
    <font>
      <b/>
      <sz val="14"/>
      <color theme="1"/>
      <name val="Arial"/>
      <family val="2"/>
    </font>
    <font>
      <sz val="9"/>
      <color theme="1"/>
      <name val="Calibri"/>
      <family val="2"/>
      <scheme val="minor"/>
    </font>
    <font>
      <b/>
      <sz val="11"/>
      <color theme="1"/>
      <name val="Calibri"/>
      <family val="2"/>
      <scheme val="minor"/>
    </font>
    <font>
      <sz val="10"/>
      <color theme="1"/>
      <name val="Arial"/>
      <family val="2"/>
    </font>
    <font>
      <b/>
      <sz val="14"/>
      <name val="Calibri"/>
      <family val="2"/>
      <scheme val="minor"/>
    </font>
    <font>
      <b/>
      <sz val="16"/>
      <name val="Calibri"/>
      <family val="2"/>
      <scheme val="minor"/>
    </font>
    <font>
      <sz val="14"/>
      <color theme="1"/>
      <name val="Calibri"/>
      <family val="2"/>
      <scheme val="minor"/>
    </font>
    <font>
      <sz val="12"/>
      <color theme="1"/>
      <name val="Calibri"/>
      <family val="2"/>
      <scheme val="minor"/>
    </font>
    <font>
      <b/>
      <sz val="12"/>
      <color theme="1"/>
      <name val="Calibri"/>
      <family val="2"/>
      <scheme val="minor"/>
    </font>
    <font>
      <sz val="11"/>
      <name val="Calibri"/>
      <family val="2"/>
      <scheme val="minor"/>
    </font>
    <font>
      <b/>
      <sz val="12"/>
      <name val="Calibri"/>
      <family val="2"/>
      <scheme val="minor"/>
    </font>
    <font>
      <sz val="11"/>
      <color indexed="8"/>
      <name val="Calibri"/>
      <family val="2"/>
      <scheme val="minor"/>
    </font>
    <font>
      <b/>
      <sz val="14"/>
      <color theme="1"/>
      <name val="Calibri"/>
      <family val="2"/>
      <scheme val="minor"/>
    </font>
    <font>
      <sz val="10"/>
      <color theme="1"/>
      <name val="Calibri"/>
      <family val="2"/>
    </font>
    <font>
      <sz val="10"/>
      <color theme="1"/>
      <name val="Calibri"/>
      <family val="2"/>
      <scheme val="minor"/>
    </font>
    <font>
      <sz val="10"/>
      <name val="Calibri"/>
      <family val="2"/>
    </font>
    <font>
      <b/>
      <sz val="11"/>
      <color theme="1"/>
      <name val="Calibri "/>
    </font>
    <font>
      <sz val="11"/>
      <color theme="1"/>
      <name val="Calibri "/>
    </font>
    <font>
      <sz val="11"/>
      <color rgb="FFFF0000"/>
      <name val="Calibri"/>
      <family val="2"/>
      <scheme val="minor"/>
    </font>
    <font>
      <sz val="10"/>
      <color rgb="FFFF0000"/>
      <name val="Arial"/>
      <family val="2"/>
    </font>
    <font>
      <i/>
      <u/>
      <sz val="11"/>
      <color rgb="FFFF0000"/>
      <name val="Calibri"/>
      <family val="2"/>
      <scheme val="minor"/>
    </font>
    <font>
      <b/>
      <sz val="11"/>
      <color rgb="FFFF0000"/>
      <name val="Calibri"/>
      <family val="2"/>
      <scheme val="minor"/>
    </font>
    <font>
      <b/>
      <i/>
      <u/>
      <sz val="11"/>
      <color rgb="FFFF0000"/>
      <name val="Calibri"/>
      <family val="2"/>
      <scheme val="minor"/>
    </font>
    <font>
      <sz val="10"/>
      <color rgb="FFFF0000"/>
      <name val="Calibri"/>
      <family val="2"/>
      <scheme val="minor"/>
    </font>
    <font>
      <b/>
      <u/>
      <sz val="11"/>
      <color rgb="FFFF0000"/>
      <name val="Calibri"/>
      <family val="2"/>
      <scheme val="minor"/>
    </font>
    <font>
      <u/>
      <sz val="11"/>
      <color rgb="FFFF0000"/>
      <name val="Calibri"/>
      <family val="2"/>
      <scheme val="minor"/>
    </font>
    <font>
      <b/>
      <i/>
      <u/>
      <sz val="11"/>
      <name val="Calibri"/>
      <family val="2"/>
      <scheme val="minor"/>
    </font>
    <font>
      <sz val="8"/>
      <name val="Calibri"/>
      <family val="2"/>
      <scheme val="minor"/>
    </font>
    <font>
      <b/>
      <sz val="10"/>
      <name val="Arial"/>
      <family val="2"/>
    </font>
    <font>
      <i/>
      <u/>
      <sz val="11"/>
      <name val="Calibri"/>
      <family val="2"/>
      <scheme val="minor"/>
    </font>
    <font>
      <b/>
      <sz val="11"/>
      <name val="Calibri"/>
      <family val="2"/>
      <scheme val="minor"/>
    </font>
    <font>
      <u/>
      <sz val="11"/>
      <name val="Calibri"/>
      <family val="2"/>
      <scheme val="minor"/>
    </font>
    <font>
      <b/>
      <sz val="16"/>
      <color theme="1"/>
      <name val="Calibri"/>
      <family val="2"/>
      <scheme val="minor"/>
    </font>
    <font>
      <b/>
      <sz val="18"/>
      <color theme="1"/>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rgb="FF92D050"/>
        <bgColor indexed="64"/>
      </patternFill>
    </fill>
    <fill>
      <patternFill patternType="solid">
        <fgColor theme="5" tint="0.39997558519241921"/>
        <bgColor indexed="64"/>
      </patternFill>
    </fill>
    <fill>
      <patternFill patternType="solid">
        <fgColor rgb="FFFFFF00"/>
        <bgColor indexed="64"/>
      </patternFill>
    </fill>
    <fill>
      <patternFill patternType="solid">
        <fgColor rgb="FFFFC000"/>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2" tint="-0.249977111117893"/>
        <bgColor indexed="64"/>
      </patternFill>
    </fill>
    <fill>
      <patternFill patternType="solid">
        <fgColor theme="3"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style="medium">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s>
  <cellStyleXfs count="16">
    <xf numFmtId="0" fontId="0" fillId="0" borderId="0"/>
    <xf numFmtId="43" fontId="1" fillId="0" borderId="0" applyFont="0" applyFill="0" applyBorder="0" applyAlignment="0" applyProtection="0"/>
    <xf numFmtId="0" fontId="3" fillId="0" borderId="0"/>
    <xf numFmtId="0" fontId="3" fillId="0" borderId="0"/>
    <xf numFmtId="0" fontId="5" fillId="0" borderId="0"/>
    <xf numFmtId="43" fontId="5" fillId="0" borderId="0" applyFont="0" applyFill="0" applyBorder="0" applyAlignment="0" applyProtection="0"/>
    <xf numFmtId="44" fontId="5" fillId="0" borderId="0" applyFont="0" applyFill="0" applyBorder="0" applyAlignment="0" applyProtection="0"/>
    <xf numFmtId="0" fontId="3" fillId="0" borderId="0"/>
    <xf numFmtId="9" fontId="5" fillId="0" borderId="0" applyFont="0" applyFill="0" applyBorder="0" applyAlignment="0" applyProtection="0"/>
    <xf numFmtId="43" fontId="7" fillId="0" borderId="0" applyFont="0" applyFill="0" applyBorder="0" applyAlignment="0" applyProtection="0"/>
    <xf numFmtId="0" fontId="3" fillId="0" borderId="0"/>
    <xf numFmtId="0" fontId="7" fillId="0" borderId="0"/>
    <xf numFmtId="0" fontId="3" fillId="0" borderId="0"/>
    <xf numFmtId="43" fontId="5" fillId="0" borderId="0" applyFont="0" applyFill="0" applyBorder="0" applyAlignment="0" applyProtection="0"/>
    <xf numFmtId="0" fontId="8" fillId="0" borderId="0"/>
    <xf numFmtId="164" fontId="1" fillId="0" borderId="0" applyFont="0" applyFill="0" applyBorder="0" applyAlignment="0" applyProtection="0"/>
  </cellStyleXfs>
  <cellXfs count="342">
    <xf numFmtId="0" fontId="0" fillId="0" borderId="0" xfId="0"/>
    <xf numFmtId="0" fontId="12" fillId="2" borderId="1" xfId="0" applyFont="1" applyFill="1" applyBorder="1" applyAlignment="1">
      <alignment horizontal="left" vertical="center" wrapText="1"/>
    </xf>
    <xf numFmtId="0" fontId="0" fillId="2" borderId="10" xfId="0" applyFill="1" applyBorder="1" applyAlignment="1">
      <alignment horizontal="left" vertical="center"/>
    </xf>
    <xf numFmtId="0" fontId="16" fillId="5" borderId="5" xfId="0" applyFont="1" applyFill="1" applyBorder="1" applyAlignment="1">
      <alignment horizontal="left" vertical="top"/>
    </xf>
    <xf numFmtId="0" fontId="14" fillId="5" borderId="5" xfId="0" applyFont="1" applyFill="1" applyBorder="1" applyAlignment="1">
      <alignment horizontal="left" vertical="top" wrapText="1"/>
    </xf>
    <xf numFmtId="0" fontId="11" fillId="5" borderId="5" xfId="2" applyFont="1" applyFill="1" applyBorder="1" applyAlignment="1">
      <alignment horizontal="center" vertical="center" wrapText="1"/>
    </xf>
    <xf numFmtId="2" fontId="11" fillId="5" borderId="5" xfId="2" applyNumberFormat="1" applyFont="1" applyFill="1" applyBorder="1" applyAlignment="1">
      <alignment horizontal="center" vertical="center" wrapText="1"/>
    </xf>
    <xf numFmtId="4" fontId="11" fillId="5" borderId="5" xfId="1" applyNumberFormat="1" applyFont="1" applyFill="1" applyBorder="1" applyAlignment="1" applyProtection="1">
      <alignment horizontal="center" vertical="center" wrapText="1"/>
    </xf>
    <xf numFmtId="0" fontId="0" fillId="2" borderId="1" xfId="0" applyFill="1" applyBorder="1" applyAlignment="1">
      <alignment horizontal="center" vertical="center"/>
    </xf>
    <xf numFmtId="2" fontId="0" fillId="2" borderId="1" xfId="0" applyNumberFormat="1" applyFill="1" applyBorder="1" applyAlignment="1">
      <alignment horizontal="center" vertical="center"/>
    </xf>
    <xf numFmtId="0" fontId="0" fillId="2" borderId="1" xfId="0" applyFill="1" applyBorder="1" applyAlignment="1">
      <alignment horizontal="left" vertical="center" wrapText="1"/>
    </xf>
    <xf numFmtId="0" fontId="0" fillId="6" borderId="1" xfId="0" applyFill="1" applyBorder="1" applyAlignment="1">
      <alignment horizontal="left" vertical="center" wrapText="1"/>
    </xf>
    <xf numFmtId="0" fontId="12" fillId="6" borderId="1" xfId="0" applyFont="1" applyFill="1" applyBorder="1" applyAlignment="1">
      <alignment horizontal="left" vertical="center" wrapText="1"/>
    </xf>
    <xf numFmtId="2" fontId="12" fillId="6" borderId="1" xfId="0" applyNumberFormat="1" applyFont="1" applyFill="1" applyBorder="1" applyAlignment="1">
      <alignment horizontal="left" vertical="center" wrapText="1"/>
    </xf>
    <xf numFmtId="0" fontId="0" fillId="4" borderId="1" xfId="0" applyFill="1" applyBorder="1" applyAlignment="1">
      <alignment horizontal="left" vertical="center" wrapText="1"/>
    </xf>
    <xf numFmtId="0" fontId="12" fillId="4" borderId="1" xfId="0" applyFont="1" applyFill="1" applyBorder="1" applyAlignment="1">
      <alignment horizontal="left" vertical="center" wrapText="1"/>
    </xf>
    <xf numFmtId="2" fontId="12" fillId="4" borderId="1" xfId="0" applyNumberFormat="1" applyFont="1" applyFill="1" applyBorder="1" applyAlignment="1">
      <alignment horizontal="left" vertical="center" wrapText="1"/>
    </xf>
    <xf numFmtId="2" fontId="0" fillId="2" borderId="1" xfId="0" applyNumberFormat="1" applyFill="1" applyBorder="1" applyAlignment="1">
      <alignment horizontal="center" vertical="center" wrapText="1"/>
    </xf>
    <xf numFmtId="43" fontId="13" fillId="0" borderId="1" xfId="0" applyNumberFormat="1" applyFont="1" applyBorder="1" applyAlignment="1">
      <alignment horizontal="center" vertical="center" wrapText="1"/>
    </xf>
    <xf numFmtId="4" fontId="3" fillId="0" borderId="1" xfId="0" applyNumberFormat="1" applyFont="1" applyBorder="1" applyAlignment="1">
      <alignment horizontal="right" vertical="center" wrapText="1"/>
    </xf>
    <xf numFmtId="2" fontId="3" fillId="0" borderId="1" xfId="0" applyNumberFormat="1" applyFont="1" applyBorder="1" applyAlignment="1">
      <alignment horizontal="right" vertical="center"/>
    </xf>
    <xf numFmtId="43" fontId="3"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2" fontId="2" fillId="4" borderId="2" xfId="0" applyNumberFormat="1" applyFont="1" applyFill="1" applyBorder="1" applyAlignment="1">
      <alignment horizontal="center" vertical="center"/>
    </xf>
    <xf numFmtId="0" fontId="2" fillId="4" borderId="1" xfId="0" applyFont="1" applyFill="1" applyBorder="1" applyAlignment="1">
      <alignment vertical="center"/>
    </xf>
    <xf numFmtId="0" fontId="2" fillId="4" borderId="19" xfId="0" applyFont="1" applyFill="1" applyBorder="1" applyAlignment="1">
      <alignment horizontal="right" vertical="center"/>
    </xf>
    <xf numFmtId="0" fontId="2" fillId="4" borderId="19" xfId="0" applyFont="1" applyFill="1" applyBorder="1" applyAlignment="1">
      <alignment vertical="center"/>
    </xf>
    <xf numFmtId="2" fontId="19" fillId="0" borderId="1" xfId="3" applyNumberFormat="1" applyFont="1" applyBorder="1" applyAlignment="1">
      <alignment horizontal="center" vertical="center"/>
    </xf>
    <xf numFmtId="0" fontId="0" fillId="2" borderId="7" xfId="0" applyFill="1" applyBorder="1" applyAlignment="1">
      <alignment horizontal="center" vertical="center"/>
    </xf>
    <xf numFmtId="2" fontId="18" fillId="5" borderId="9" xfId="0" applyNumberFormat="1" applyFont="1" applyFill="1" applyBorder="1" applyAlignment="1">
      <alignment horizontal="center" vertical="center"/>
    </xf>
    <xf numFmtId="0" fontId="20" fillId="5" borderId="3" xfId="0" applyFont="1" applyFill="1" applyBorder="1" applyAlignment="1">
      <alignment vertical="top" wrapText="1"/>
    </xf>
    <xf numFmtId="0" fontId="0" fillId="2" borderId="9" xfId="0" applyFill="1" applyBorder="1" applyAlignment="1">
      <alignment horizontal="center" vertical="center"/>
    </xf>
    <xf numFmtId="0" fontId="0" fillId="2" borderId="1" xfId="2" applyFont="1" applyFill="1" applyBorder="1" applyAlignment="1">
      <alignment horizontal="center" vertical="center" wrapText="1"/>
    </xf>
    <xf numFmtId="2" fontId="0" fillId="2" borderId="7" xfId="0" applyNumberFormat="1" applyFill="1" applyBorder="1" applyAlignment="1">
      <alignment horizontal="center" vertical="center"/>
    </xf>
    <xf numFmtId="2" fontId="19" fillId="0" borderId="5" xfId="3" applyNumberFormat="1" applyFont="1" applyBorder="1" applyAlignment="1">
      <alignment vertical="top" wrapText="1"/>
    </xf>
    <xf numFmtId="0" fontId="19" fillId="0" borderId="5" xfId="3" applyFont="1" applyBorder="1" applyAlignment="1">
      <alignment horizontal="center" vertical="center"/>
    </xf>
    <xf numFmtId="2" fontId="19" fillId="0" borderId="5" xfId="3" applyNumberFormat="1" applyFont="1" applyBorder="1" applyAlignment="1">
      <alignment horizontal="center" vertical="center"/>
    </xf>
    <xf numFmtId="2" fontId="19" fillId="0" borderId="1" xfId="3" applyNumberFormat="1" applyFont="1" applyBorder="1" applyAlignment="1">
      <alignment vertical="top" wrapText="1"/>
    </xf>
    <xf numFmtId="0" fontId="19" fillId="0" borderId="1" xfId="3" applyFont="1" applyBorder="1" applyAlignment="1">
      <alignment horizontal="center" vertical="center"/>
    </xf>
    <xf numFmtId="2" fontId="19" fillId="0" borderId="1" xfId="3" applyNumberFormat="1" applyFont="1" applyBorder="1" applyAlignment="1">
      <alignment vertical="center" wrapText="1"/>
    </xf>
    <xf numFmtId="2" fontId="19" fillId="0" borderId="1" xfId="3" applyNumberFormat="1" applyFont="1" applyBorder="1" applyAlignment="1">
      <alignment horizontal="left" vertical="top" wrapText="1"/>
    </xf>
    <xf numFmtId="2" fontId="0" fillId="0" borderId="0" xfId="0" applyNumberFormat="1"/>
    <xf numFmtId="2" fontId="0" fillId="2" borderId="1" xfId="0" applyNumberFormat="1" applyFill="1" applyBorder="1" applyAlignment="1" applyProtection="1">
      <alignment horizontal="center" vertical="center"/>
      <protection locked="0"/>
    </xf>
    <xf numFmtId="2" fontId="0" fillId="2" borderId="1" xfId="0" applyNumberFormat="1" applyFill="1" applyBorder="1" applyAlignment="1" applyProtection="1">
      <alignment horizontal="center" vertical="center" wrapText="1"/>
      <protection locked="0"/>
    </xf>
    <xf numFmtId="4" fontId="3" fillId="2" borderId="1" xfId="0" applyNumberFormat="1" applyFont="1" applyFill="1" applyBorder="1" applyAlignment="1" applyProtection="1">
      <alignment horizontal="right" vertical="center" wrapText="1"/>
      <protection locked="0"/>
    </xf>
    <xf numFmtId="2" fontId="3" fillId="2" borderId="1" xfId="0" applyNumberFormat="1" applyFont="1" applyFill="1" applyBorder="1" applyAlignment="1" applyProtection="1">
      <alignment horizontal="right" vertical="center"/>
      <protection locked="0"/>
    </xf>
    <xf numFmtId="4" fontId="3" fillId="2" borderId="1" xfId="0" applyNumberFormat="1" applyFont="1" applyFill="1" applyBorder="1" applyAlignment="1" applyProtection="1">
      <alignment horizontal="center" vertical="center" wrapText="1"/>
      <protection locked="0"/>
    </xf>
    <xf numFmtId="2" fontId="19" fillId="2" borderId="1" xfId="3" applyNumberFormat="1" applyFont="1" applyFill="1" applyBorder="1" applyAlignment="1" applyProtection="1">
      <alignment horizontal="center" vertical="center"/>
      <protection locked="0"/>
    </xf>
    <xf numFmtId="2" fontId="0" fillId="2" borderId="7" xfId="0" applyNumberFormat="1" applyFill="1" applyBorder="1" applyAlignment="1" applyProtection="1">
      <alignment horizontal="center" vertical="center"/>
      <protection locked="0"/>
    </xf>
    <xf numFmtId="0" fontId="13" fillId="0" borderId="1" xfId="0" applyFont="1" applyBorder="1" applyAlignment="1">
      <alignment horizontal="center" vertical="center" wrapText="1"/>
    </xf>
    <xf numFmtId="0" fontId="12" fillId="4" borderId="2" xfId="0" applyFont="1" applyFill="1" applyBorder="1" applyAlignment="1">
      <alignment horizontal="left" vertical="center" wrapText="1"/>
    </xf>
    <xf numFmtId="0" fontId="12" fillId="4" borderId="3" xfId="0" applyFont="1" applyFill="1" applyBorder="1" applyAlignment="1">
      <alignment horizontal="left" vertical="center" wrapText="1"/>
    </xf>
    <xf numFmtId="0" fontId="9" fillId="6" borderId="1" xfId="2" applyFont="1" applyFill="1" applyBorder="1" applyAlignment="1">
      <alignment horizontal="center" vertical="center" wrapText="1"/>
    </xf>
    <xf numFmtId="2" fontId="9" fillId="6" borderId="1" xfId="0" applyNumberFormat="1" applyFont="1" applyFill="1" applyBorder="1" applyAlignment="1">
      <alignment horizontal="center" vertical="center"/>
    </xf>
    <xf numFmtId="4" fontId="3" fillId="6" borderId="1" xfId="0" applyNumberFormat="1" applyFont="1" applyFill="1" applyBorder="1" applyAlignment="1" applyProtection="1">
      <alignment horizontal="right" vertical="center" wrapText="1"/>
      <protection locked="0"/>
    </xf>
    <xf numFmtId="0" fontId="26" fillId="6" borderId="1" xfId="0" applyFont="1" applyFill="1" applyBorder="1" applyAlignment="1">
      <alignment horizontal="left" vertical="center" wrapText="1"/>
    </xf>
    <xf numFmtId="0" fontId="9" fillId="4" borderId="1" xfId="2" applyFont="1" applyFill="1" applyBorder="1" applyAlignment="1">
      <alignment horizontal="center" vertical="center" wrapText="1"/>
    </xf>
    <xf numFmtId="2" fontId="9" fillId="4" borderId="1" xfId="0" applyNumberFormat="1" applyFont="1" applyFill="1" applyBorder="1" applyAlignment="1">
      <alignment horizontal="center" vertical="center"/>
    </xf>
    <xf numFmtId="4" fontId="3" fillId="4" borderId="1" xfId="0" applyNumberFormat="1" applyFont="1" applyFill="1" applyBorder="1" applyAlignment="1" applyProtection="1">
      <alignment horizontal="right" vertical="center" wrapText="1"/>
      <protection locked="0"/>
    </xf>
    <xf numFmtId="0" fontId="0" fillId="4" borderId="0" xfId="0" applyFill="1"/>
    <xf numFmtId="0" fontId="26" fillId="4" borderId="1" xfId="0" applyFont="1" applyFill="1" applyBorder="1" applyAlignment="1">
      <alignment horizontal="left" vertical="center" wrapText="1"/>
    </xf>
    <xf numFmtId="0" fontId="0" fillId="4" borderId="4" xfId="0" applyFill="1" applyBorder="1" applyAlignment="1">
      <alignment horizontal="left" vertical="center" wrapText="1"/>
    </xf>
    <xf numFmtId="2" fontId="12" fillId="4" borderId="3" xfId="0" applyNumberFormat="1" applyFont="1" applyFill="1" applyBorder="1" applyAlignment="1">
      <alignment horizontal="left" vertical="center" wrapText="1"/>
    </xf>
    <xf numFmtId="0" fontId="0" fillId="2" borderId="1" xfId="0" applyFill="1" applyBorder="1" applyAlignment="1">
      <alignment horizontal="left" vertical="top" wrapText="1"/>
    </xf>
    <xf numFmtId="0" fontId="0" fillId="2" borderId="1" xfId="0" applyFill="1" applyBorder="1" applyAlignment="1">
      <alignment horizontal="center" vertical="center" wrapText="1"/>
    </xf>
    <xf numFmtId="0" fontId="0" fillId="2" borderId="1" xfId="0" applyFill="1" applyBorder="1" applyAlignment="1">
      <alignment horizontal="left" vertical="center"/>
    </xf>
    <xf numFmtId="0" fontId="12" fillId="2" borderId="1" xfId="0" applyFont="1" applyFill="1" applyBorder="1" applyAlignment="1">
      <alignment horizontal="left" vertical="top" wrapText="1"/>
    </xf>
    <xf numFmtId="43" fontId="13" fillId="2" borderId="1" xfId="0" applyNumberFormat="1" applyFont="1" applyFill="1" applyBorder="1" applyAlignment="1">
      <alignment horizontal="center" vertical="center" wrapText="1"/>
    </xf>
    <xf numFmtId="2" fontId="13" fillId="2" borderId="1" xfId="0" applyNumberFormat="1" applyFont="1" applyFill="1" applyBorder="1" applyAlignment="1">
      <alignment horizontal="right" vertical="center" wrapText="1"/>
    </xf>
    <xf numFmtId="2" fontId="3" fillId="2" borderId="1" xfId="0" applyNumberFormat="1" applyFont="1" applyFill="1" applyBorder="1" applyAlignment="1">
      <alignment horizontal="right" vertical="center" wrapText="1"/>
    </xf>
    <xf numFmtId="4" fontId="3" fillId="2" borderId="1" xfId="0" applyNumberFormat="1" applyFont="1" applyFill="1" applyBorder="1" applyAlignment="1">
      <alignment horizontal="right" vertical="center" wrapText="1"/>
    </xf>
    <xf numFmtId="0" fontId="21" fillId="2" borderId="5" xfId="7" applyFont="1" applyFill="1" applyBorder="1" applyAlignment="1">
      <alignment horizontal="left" vertical="center" wrapText="1"/>
    </xf>
    <xf numFmtId="0" fontId="21" fillId="2" borderId="1" xfId="7" applyFont="1" applyFill="1" applyBorder="1" applyAlignment="1">
      <alignment horizontal="left" vertical="center" wrapText="1"/>
    </xf>
    <xf numFmtId="0" fontId="0" fillId="2" borderId="1" xfId="0" applyFill="1" applyBorder="1" applyAlignment="1">
      <alignment vertical="center" wrapText="1"/>
    </xf>
    <xf numFmtId="0" fontId="21" fillId="2" borderId="1" xfId="7" applyFont="1" applyFill="1" applyBorder="1" applyAlignment="1">
      <alignment horizontal="left" vertical="top" wrapText="1"/>
    </xf>
    <xf numFmtId="2" fontId="0" fillId="2" borderId="1" xfId="0" applyNumberFormat="1" applyFill="1" applyBorder="1" applyAlignment="1">
      <alignment vertical="center" wrapText="1"/>
    </xf>
    <xf numFmtId="0" fontId="0" fillId="2" borderId="0" xfId="0" applyFill="1" applyAlignment="1">
      <alignment vertical="center" wrapText="1"/>
    </xf>
    <xf numFmtId="2" fontId="19" fillId="2" borderId="1" xfId="3" applyNumberFormat="1" applyFont="1" applyFill="1" applyBorder="1" applyAlignment="1">
      <alignment vertical="top" wrapText="1"/>
    </xf>
    <xf numFmtId="0" fontId="27" fillId="2" borderId="1" xfId="0" applyFont="1" applyFill="1" applyBorder="1" applyAlignment="1">
      <alignment vertical="center" wrapText="1"/>
    </xf>
    <xf numFmtId="0" fontId="0" fillId="2" borderId="2" xfId="0" applyFill="1"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43" fontId="19" fillId="0" borderId="1" xfId="0" applyNumberFormat="1" applyFont="1" applyBorder="1" applyAlignment="1">
      <alignment horizontal="center" vertical="center" wrapText="1"/>
    </xf>
    <xf numFmtId="2" fontId="19" fillId="0" borderId="1" xfId="0" applyNumberFormat="1" applyFont="1" applyBorder="1" applyAlignment="1">
      <alignment horizontal="right" vertical="center" wrapText="1"/>
    </xf>
    <xf numFmtId="2" fontId="19" fillId="0" borderId="1" xfId="0" applyNumberFormat="1" applyFont="1" applyBorder="1" applyAlignment="1">
      <alignment horizontal="center" vertical="center"/>
    </xf>
    <xf numFmtId="0" fontId="0" fillId="4" borderId="1" xfId="0" applyFill="1" applyBorder="1" applyAlignment="1">
      <alignment horizontal="left" vertical="center"/>
    </xf>
    <xf numFmtId="0" fontId="12" fillId="4" borderId="1" xfId="0" applyFont="1" applyFill="1" applyBorder="1" applyAlignment="1">
      <alignment horizontal="left" vertical="center"/>
    </xf>
    <xf numFmtId="2" fontId="12" fillId="4" borderId="1" xfId="0" applyNumberFormat="1" applyFont="1" applyFill="1" applyBorder="1" applyAlignment="1">
      <alignment horizontal="left" vertical="center"/>
    </xf>
    <xf numFmtId="0" fontId="18" fillId="6" borderId="1" xfId="0" applyFont="1" applyFill="1" applyBorder="1"/>
    <xf numFmtId="2" fontId="4" fillId="4" borderId="20" xfId="3" applyNumberFormat="1" applyFont="1" applyFill="1" applyBorder="1" applyAlignment="1">
      <alignment horizontal="center" vertical="center"/>
    </xf>
    <xf numFmtId="0" fontId="18" fillId="4" borderId="1" xfId="0" applyFont="1" applyFill="1" applyBorder="1" applyAlignment="1">
      <alignment horizontal="left"/>
    </xf>
    <xf numFmtId="0" fontId="17" fillId="6" borderId="9" xfId="0" applyFont="1" applyFill="1" applyBorder="1" applyAlignment="1">
      <alignment horizontal="center" vertical="center"/>
    </xf>
    <xf numFmtId="2" fontId="20" fillId="4" borderId="20" xfId="3" applyNumberFormat="1" applyFont="1" applyFill="1" applyBorder="1" applyAlignment="1">
      <alignment horizontal="center" vertical="center"/>
    </xf>
    <xf numFmtId="0" fontId="11" fillId="6" borderId="7" xfId="0" applyFont="1" applyFill="1" applyBorder="1" applyAlignment="1">
      <alignment horizontal="left" vertical="top"/>
    </xf>
    <xf numFmtId="2" fontId="28" fillId="2" borderId="1" xfId="0" applyNumberFormat="1" applyFont="1" applyFill="1" applyBorder="1" applyAlignment="1">
      <alignment horizontal="center" vertical="center" wrapText="1"/>
    </xf>
    <xf numFmtId="4" fontId="29" fillId="2" borderId="1" xfId="0" applyNumberFormat="1" applyFont="1" applyFill="1" applyBorder="1" applyAlignment="1" applyProtection="1">
      <alignment horizontal="right" vertical="center" wrapText="1"/>
      <protection locked="0"/>
    </xf>
    <xf numFmtId="43" fontId="29" fillId="0" borderId="1" xfId="0" applyNumberFormat="1" applyFont="1" applyBorder="1" applyAlignment="1">
      <alignment horizontal="center" vertical="center" wrapText="1"/>
    </xf>
    <xf numFmtId="2" fontId="28" fillId="2" borderId="1" xfId="0" applyNumberFormat="1" applyFont="1" applyFill="1" applyBorder="1" applyAlignment="1" applyProtection="1">
      <alignment horizontal="center" vertical="center"/>
      <protection locked="0"/>
    </xf>
    <xf numFmtId="0" fontId="12" fillId="2" borderId="10" xfId="0" applyFont="1" applyFill="1" applyBorder="1" applyAlignment="1">
      <alignment horizontal="center" vertical="center"/>
    </xf>
    <xf numFmtId="2" fontId="12" fillId="2" borderId="10" xfId="0" applyNumberFormat="1" applyFont="1" applyFill="1" applyBorder="1" applyAlignment="1">
      <alignment horizontal="center" vertical="center"/>
    </xf>
    <xf numFmtId="0" fontId="18" fillId="4" borderId="1" xfId="0" applyFont="1" applyFill="1" applyBorder="1" applyAlignment="1">
      <alignment horizontal="left" vertical="center"/>
    </xf>
    <xf numFmtId="2" fontId="12" fillId="0" borderId="0" xfId="0" applyNumberFormat="1" applyFont="1"/>
    <xf numFmtId="0" fontId="12" fillId="0" borderId="0" xfId="0" applyFont="1"/>
    <xf numFmtId="0" fontId="0" fillId="2" borderId="28" xfId="0" applyFill="1" applyBorder="1" applyAlignment="1">
      <alignment horizontal="left" vertical="center" wrapText="1"/>
    </xf>
    <xf numFmtId="0" fontId="0" fillId="2" borderId="7" xfId="0" applyFill="1" applyBorder="1" applyAlignment="1">
      <alignment horizontal="left" vertical="center" wrapText="1"/>
    </xf>
    <xf numFmtId="0" fontId="0" fillId="2" borderId="5" xfId="0" applyFill="1" applyBorder="1" applyAlignment="1">
      <alignment horizontal="left" vertical="center" wrapText="1"/>
    </xf>
    <xf numFmtId="0" fontId="12" fillId="2" borderId="5" xfId="0" applyFont="1" applyFill="1" applyBorder="1" applyAlignment="1">
      <alignment horizontal="left" vertical="center" wrapText="1"/>
    </xf>
    <xf numFmtId="43" fontId="13" fillId="0" borderId="5" xfId="0" applyNumberFormat="1" applyFont="1" applyBorder="1" applyAlignment="1">
      <alignment horizontal="center" vertical="center" wrapText="1"/>
    </xf>
    <xf numFmtId="4" fontId="3" fillId="0" borderId="5" xfId="0" applyNumberFormat="1" applyFont="1" applyBorder="1" applyAlignment="1">
      <alignment horizontal="right" vertical="center" wrapText="1"/>
    </xf>
    <xf numFmtId="0" fontId="0" fillId="0" borderId="1" xfId="0" applyBorder="1"/>
    <xf numFmtId="43" fontId="13" fillId="2" borderId="7" xfId="0" applyNumberFormat="1" applyFont="1" applyFill="1" applyBorder="1" applyAlignment="1">
      <alignment horizontal="center" vertical="center" wrapText="1"/>
    </xf>
    <xf numFmtId="4" fontId="3" fillId="0" borderId="7" xfId="0" applyNumberFormat="1" applyFont="1" applyBorder="1" applyAlignment="1">
      <alignment horizontal="right" vertical="center" wrapText="1"/>
    </xf>
    <xf numFmtId="0" fontId="0" fillId="0" borderId="0" xfId="0" applyAlignment="1">
      <alignment horizontal="left" vertical="center" wrapText="1"/>
    </xf>
    <xf numFmtId="0" fontId="12" fillId="0" borderId="0" xfId="0" applyFont="1" applyAlignment="1">
      <alignment vertical="center" wrapText="1"/>
    </xf>
    <xf numFmtId="2" fontId="13" fillId="2" borderId="0" xfId="0" applyNumberFormat="1" applyFont="1" applyFill="1" applyAlignment="1">
      <alignment horizontal="right" vertical="center" wrapText="1"/>
    </xf>
    <xf numFmtId="0" fontId="0" fillId="0" borderId="5" xfId="0" applyBorder="1" applyAlignment="1">
      <alignment horizontal="left" vertical="center" wrapText="1"/>
    </xf>
    <xf numFmtId="4" fontId="3" fillId="2" borderId="0" xfId="0" applyNumberFormat="1" applyFont="1" applyFill="1" applyAlignment="1">
      <alignment horizontal="right" vertical="center" wrapText="1"/>
    </xf>
    <xf numFmtId="2" fontId="0" fillId="0" borderId="1" xfId="0" applyNumberFormat="1" applyBorder="1"/>
    <xf numFmtId="43" fontId="3" fillId="0" borderId="0" xfId="0" applyNumberFormat="1" applyFont="1" applyAlignment="1">
      <alignment horizontal="center" vertical="center" wrapText="1"/>
    </xf>
    <xf numFmtId="4" fontId="3" fillId="0" borderId="0" xfId="0" applyNumberFormat="1" applyFont="1" applyAlignment="1">
      <alignment horizontal="right" vertical="center" wrapText="1"/>
    </xf>
    <xf numFmtId="4" fontId="0" fillId="0" borderId="0" xfId="0" applyNumberFormat="1"/>
    <xf numFmtId="2" fontId="28" fillId="0" borderId="1" xfId="0" applyNumberFormat="1" applyFont="1" applyBorder="1" applyAlignment="1">
      <alignment horizontal="center" vertical="center" wrapText="1"/>
    </xf>
    <xf numFmtId="0" fontId="0" fillId="0" borderId="1" xfId="0" applyBorder="1" applyAlignment="1">
      <alignment horizontal="left" vertical="center" wrapText="1"/>
    </xf>
    <xf numFmtId="0" fontId="0" fillId="0" borderId="28" xfId="0" applyBorder="1" applyAlignment="1">
      <alignment horizontal="left" vertical="center" wrapText="1"/>
    </xf>
    <xf numFmtId="2" fontId="28" fillId="0" borderId="0" xfId="0" applyNumberFormat="1" applyFont="1" applyAlignment="1">
      <alignment horizontal="center" vertical="center" wrapText="1"/>
    </xf>
    <xf numFmtId="4" fontId="38" fillId="0" borderId="1" xfId="0" applyNumberFormat="1" applyFont="1" applyBorder="1" applyAlignment="1">
      <alignment horizontal="right" vertical="center" wrapText="1"/>
    </xf>
    <xf numFmtId="0" fontId="19" fillId="0" borderId="1" xfId="0" applyFont="1" applyBorder="1" applyAlignment="1">
      <alignment horizontal="left" vertical="center" wrapText="1"/>
    </xf>
    <xf numFmtId="0" fontId="19" fillId="0" borderId="1" xfId="0" applyFont="1" applyBorder="1" applyAlignment="1">
      <alignment horizontal="center" vertical="center" wrapText="1"/>
    </xf>
    <xf numFmtId="2" fontId="19" fillId="0" borderId="1" xfId="0" applyNumberFormat="1" applyFont="1" applyBorder="1" applyAlignment="1">
      <alignment horizontal="center" vertical="center" wrapText="1"/>
    </xf>
    <xf numFmtId="0" fontId="19" fillId="0" borderId="0" xfId="0" applyFont="1"/>
    <xf numFmtId="4" fontId="3" fillId="2" borderId="5" xfId="0" applyNumberFormat="1" applyFont="1" applyFill="1" applyBorder="1" applyAlignment="1">
      <alignment horizontal="right" vertical="center" wrapText="1"/>
    </xf>
    <xf numFmtId="0" fontId="0" fillId="0" borderId="1" xfId="0" applyBorder="1" applyAlignment="1">
      <alignment horizontal="right" vertical="center" wrapText="1"/>
    </xf>
    <xf numFmtId="2" fontId="19" fillId="0" borderId="1" xfId="0" applyNumberFormat="1" applyFont="1" applyBorder="1" applyAlignment="1" applyProtection="1">
      <alignment horizontal="center" vertical="center" wrapText="1"/>
      <protection locked="0"/>
    </xf>
    <xf numFmtId="2" fontId="19" fillId="2" borderId="1" xfId="0" applyNumberFormat="1" applyFont="1" applyFill="1" applyBorder="1" applyAlignment="1" applyProtection="1">
      <alignment horizontal="right" vertical="center" wrapText="1"/>
      <protection locked="0"/>
    </xf>
    <xf numFmtId="0" fontId="16" fillId="9" borderId="9" xfId="0" applyFont="1" applyFill="1" applyBorder="1" applyAlignment="1">
      <alignment horizontal="center" vertical="center" wrapText="1"/>
    </xf>
    <xf numFmtId="0" fontId="22" fillId="9" borderId="1" xfId="0" applyFont="1" applyFill="1" applyBorder="1" applyAlignment="1">
      <alignment horizontal="center" vertical="center"/>
    </xf>
    <xf numFmtId="0" fontId="22" fillId="9" borderId="1" xfId="0" applyFont="1" applyFill="1" applyBorder="1" applyAlignment="1">
      <alignment horizontal="center" vertical="center" wrapText="1"/>
    </xf>
    <xf numFmtId="0" fontId="22" fillId="9" borderId="6" xfId="0" applyFont="1" applyFill="1" applyBorder="1" applyAlignment="1">
      <alignment horizontal="center" vertical="center" wrapText="1"/>
    </xf>
    <xf numFmtId="0" fontId="0" fillId="0" borderId="0" xfId="0" applyAlignment="1">
      <alignment horizontal="center" vertical="center"/>
    </xf>
    <xf numFmtId="0" fontId="0" fillId="0" borderId="9" xfId="0" applyBorder="1"/>
    <xf numFmtId="0" fontId="0" fillId="0" borderId="6" xfId="0" applyBorder="1" applyAlignment="1">
      <alignment wrapText="1"/>
    </xf>
    <xf numFmtId="0" fontId="12" fillId="0" borderId="6" xfId="0" applyFont="1" applyBorder="1"/>
    <xf numFmtId="0" fontId="19" fillId="0" borderId="9" xfId="0" applyFont="1" applyBorder="1"/>
    <xf numFmtId="0" fontId="40" fillId="0" borderId="1" xfId="0" applyFont="1" applyBorder="1" applyAlignment="1">
      <alignment horizontal="center"/>
    </xf>
    <xf numFmtId="0" fontId="42" fillId="0" borderId="1" xfId="0" applyFont="1" applyBorder="1"/>
    <xf numFmtId="0" fontId="0" fillId="0" borderId="28" xfId="0" applyBorder="1"/>
    <xf numFmtId="0" fontId="19" fillId="0" borderId="1" xfId="0" applyFont="1" applyBorder="1" applyAlignment="1">
      <alignment horizontal="left" vertical="center"/>
    </xf>
    <xf numFmtId="0" fontId="0" fillId="0" borderId="1" xfId="0" applyBorder="1" applyAlignment="1">
      <alignment horizontal="left" vertical="center"/>
    </xf>
    <xf numFmtId="2" fontId="28" fillId="2" borderId="25" xfId="3" applyNumberFormat="1" applyFont="1" applyFill="1" applyBorder="1" applyAlignment="1" applyProtection="1">
      <alignment horizontal="center" vertical="center"/>
      <protection locked="0"/>
    </xf>
    <xf numFmtId="2" fontId="19" fillId="2" borderId="40" xfId="0" applyNumberFormat="1" applyFont="1" applyFill="1" applyBorder="1" applyAlignment="1" applyProtection="1">
      <alignment horizontal="center" vertical="center"/>
      <protection locked="0"/>
    </xf>
    <xf numFmtId="0" fontId="0" fillId="10" borderId="1" xfId="0" applyFill="1" applyBorder="1"/>
    <xf numFmtId="0" fontId="0" fillId="10" borderId="1" xfId="0" applyFill="1" applyBorder="1" applyAlignment="1">
      <alignment horizontal="left" vertical="center"/>
    </xf>
    <xf numFmtId="0" fontId="12" fillId="10" borderId="6" xfId="0" applyFont="1" applyFill="1" applyBorder="1"/>
    <xf numFmtId="0" fontId="28" fillId="0" borderId="0" xfId="0" applyFont="1"/>
    <xf numFmtId="2" fontId="22" fillId="3" borderId="5" xfId="6" applyNumberFormat="1" applyFont="1" applyFill="1" applyBorder="1" applyAlignment="1" applyProtection="1">
      <alignment horizontal="center" vertical="center"/>
    </xf>
    <xf numFmtId="2" fontId="22" fillId="2" borderId="38" xfId="6" applyNumberFormat="1" applyFont="1" applyFill="1" applyBorder="1" applyAlignment="1" applyProtection="1">
      <alignment horizontal="center"/>
    </xf>
    <xf numFmtId="2" fontId="22" fillId="2" borderId="6" xfId="6" applyNumberFormat="1" applyFont="1" applyFill="1" applyBorder="1" applyAlignment="1" applyProtection="1">
      <alignment horizontal="center"/>
    </xf>
    <xf numFmtId="2" fontId="22" fillId="2" borderId="41" xfId="6" applyNumberFormat="1" applyFont="1" applyFill="1" applyBorder="1" applyAlignment="1" applyProtection="1">
      <alignment horizontal="center"/>
    </xf>
    <xf numFmtId="1" fontId="15" fillId="0" borderId="0" xfId="7" applyNumberFormat="1" applyFont="1" applyAlignment="1">
      <alignment vertical="center" wrapText="1"/>
    </xf>
    <xf numFmtId="4" fontId="12" fillId="6" borderId="1" xfId="0" applyNumberFormat="1" applyFont="1" applyFill="1" applyBorder="1" applyAlignment="1">
      <alignment horizontal="center" vertical="center" wrapText="1"/>
    </xf>
    <xf numFmtId="0" fontId="28" fillId="0" borderId="0" xfId="0" applyFont="1" applyAlignment="1">
      <alignment vertical="center"/>
    </xf>
    <xf numFmtId="2" fontId="0" fillId="2" borderId="1" xfId="0" applyNumberFormat="1" applyFill="1" applyBorder="1" applyAlignment="1">
      <alignment horizontal="right" vertical="center" wrapText="1"/>
    </xf>
    <xf numFmtId="4" fontId="0" fillId="2" borderId="1" xfId="0" applyNumberFormat="1" applyFill="1" applyBorder="1" applyAlignment="1">
      <alignment horizontal="center" vertical="center" wrapText="1"/>
    </xf>
    <xf numFmtId="2" fontId="19" fillId="2" borderId="1" xfId="0" applyNumberFormat="1" applyFont="1" applyFill="1" applyBorder="1" applyAlignment="1">
      <alignment horizontal="center" vertical="center" wrapText="1"/>
    </xf>
    <xf numFmtId="4" fontId="2" fillId="4" borderId="4" xfId="0" applyNumberFormat="1" applyFont="1" applyFill="1" applyBorder="1" applyAlignment="1">
      <alignment horizontal="right" vertical="center"/>
    </xf>
    <xf numFmtId="4" fontId="0" fillId="4" borderId="1" xfId="0" applyNumberFormat="1" applyFill="1" applyBorder="1" applyAlignment="1">
      <alignment horizontal="center" vertical="center" wrapText="1"/>
    </xf>
    <xf numFmtId="4" fontId="12" fillId="4" borderId="3" xfId="0" applyNumberFormat="1" applyFont="1" applyFill="1" applyBorder="1" applyAlignment="1">
      <alignment horizontal="center" vertical="center" wrapText="1"/>
    </xf>
    <xf numFmtId="0" fontId="20" fillId="5" borderId="12" xfId="0" applyFont="1" applyFill="1" applyBorder="1" applyAlignment="1">
      <alignment vertical="top" wrapText="1"/>
    </xf>
    <xf numFmtId="2" fontId="0" fillId="2" borderId="6" xfId="0" applyNumberFormat="1" applyFill="1" applyBorder="1" applyAlignment="1">
      <alignment horizontal="center" vertical="center"/>
    </xf>
    <xf numFmtId="4" fontId="18" fillId="6" borderId="13" xfId="0" applyNumberFormat="1" applyFont="1" applyFill="1" applyBorder="1" applyAlignment="1">
      <alignment horizontal="center"/>
    </xf>
    <xf numFmtId="4" fontId="18" fillId="4" borderId="1" xfId="0" applyNumberFormat="1" applyFont="1" applyFill="1" applyBorder="1" applyAlignment="1">
      <alignment horizontal="center"/>
    </xf>
    <xf numFmtId="4" fontId="0" fillId="0" borderId="1" xfId="0" applyNumberFormat="1" applyBorder="1" applyAlignment="1">
      <alignment horizontal="center" vertical="center"/>
    </xf>
    <xf numFmtId="4" fontId="18" fillId="6" borderId="1" xfId="0" applyNumberFormat="1" applyFont="1" applyFill="1" applyBorder="1" applyAlignment="1">
      <alignment horizontal="center"/>
    </xf>
    <xf numFmtId="0" fontId="0" fillId="2" borderId="37" xfId="0" applyFill="1" applyBorder="1" applyAlignment="1">
      <alignment horizontal="center" vertical="center"/>
    </xf>
    <xf numFmtId="2" fontId="19" fillId="0" borderId="25" xfId="3" applyNumberFormat="1" applyFont="1" applyBorder="1" applyAlignment="1">
      <alignment vertical="top" wrapText="1"/>
    </xf>
    <xf numFmtId="0" fontId="19" fillId="0" borderId="25" xfId="3" applyFont="1" applyBorder="1" applyAlignment="1">
      <alignment horizontal="center" vertical="center"/>
    </xf>
    <xf numFmtId="2" fontId="19" fillId="0" borderId="25" xfId="3" applyNumberFormat="1" applyFont="1" applyBorder="1" applyAlignment="1">
      <alignment horizontal="center" vertical="center"/>
    </xf>
    <xf numFmtId="2" fontId="19" fillId="0" borderId="38" xfId="3" applyNumberFormat="1" applyFont="1" applyBorder="1" applyAlignment="1">
      <alignment horizontal="center" vertical="center"/>
    </xf>
    <xf numFmtId="2" fontId="19" fillId="0" borderId="6" xfId="3" applyNumberFormat="1" applyFont="1" applyBorder="1" applyAlignment="1">
      <alignment horizontal="center" vertical="center"/>
    </xf>
    <xf numFmtId="0" fontId="0" fillId="2" borderId="39" xfId="0" applyFill="1" applyBorder="1" applyAlignment="1">
      <alignment horizontal="center" vertical="center"/>
    </xf>
    <xf numFmtId="0" fontId="0" fillId="2" borderId="40" xfId="0" applyFill="1" applyBorder="1" applyAlignment="1">
      <alignment horizontal="left" vertical="center" wrapText="1"/>
    </xf>
    <xf numFmtId="0" fontId="0" fillId="2" borderId="40" xfId="0" applyFill="1" applyBorder="1" applyAlignment="1">
      <alignment horizontal="center" vertical="center"/>
    </xf>
    <xf numFmtId="2" fontId="19" fillId="0" borderId="40" xfId="3" applyNumberFormat="1" applyFont="1" applyBorder="1" applyAlignment="1">
      <alignment horizontal="center" vertical="center"/>
    </xf>
    <xf numFmtId="2" fontId="19" fillId="0" borderId="41" xfId="3" applyNumberFormat="1" applyFont="1" applyBorder="1" applyAlignment="1">
      <alignment horizontal="center" vertical="center"/>
    </xf>
    <xf numFmtId="0" fontId="11" fillId="6" borderId="34" xfId="0" applyFont="1" applyFill="1" applyBorder="1" applyAlignment="1">
      <alignment horizontal="left" vertical="top"/>
    </xf>
    <xf numFmtId="4" fontId="22" fillId="6" borderId="34" xfId="0" applyNumberFormat="1" applyFont="1" applyFill="1" applyBorder="1" applyAlignment="1">
      <alignment horizontal="center" vertical="center"/>
    </xf>
    <xf numFmtId="2" fontId="20" fillId="4" borderId="43" xfId="3" applyNumberFormat="1" applyFont="1" applyFill="1" applyBorder="1" applyAlignment="1">
      <alignment horizontal="center" vertical="center"/>
    </xf>
    <xf numFmtId="0" fontId="11" fillId="0" borderId="37" xfId="0" applyFont="1" applyBorder="1" applyAlignment="1">
      <alignment horizontal="right" vertical="top"/>
    </xf>
    <xf numFmtId="0" fontId="0" fillId="0" borderId="25" xfId="0" applyBorder="1"/>
    <xf numFmtId="4" fontId="0" fillId="0" borderId="38" xfId="0" applyNumberFormat="1" applyBorder="1" applyAlignment="1">
      <alignment horizontal="center" vertical="center"/>
    </xf>
    <xf numFmtId="0" fontId="11" fillId="0" borderId="9" xfId="0" applyFont="1" applyBorder="1" applyAlignment="1">
      <alignment horizontal="right" vertical="top"/>
    </xf>
    <xf numFmtId="4" fontId="0" fillId="0" borderId="6" xfId="0" applyNumberFormat="1" applyBorder="1" applyAlignment="1">
      <alignment horizontal="center" vertical="center"/>
    </xf>
    <xf numFmtId="0" fontId="11" fillId="0" borderId="9" xfId="0" applyFont="1" applyBorder="1" applyAlignment="1">
      <alignment horizontal="left" vertical="top"/>
    </xf>
    <xf numFmtId="0" fontId="12" fillId="0" borderId="1" xfId="0" applyFont="1" applyBorder="1"/>
    <xf numFmtId="0" fontId="11" fillId="6" borderId="39" xfId="0" applyFont="1" applyFill="1" applyBorder="1" applyAlignment="1">
      <alignment horizontal="left" vertical="top"/>
    </xf>
    <xf numFmtId="0" fontId="22" fillId="6" borderId="40" xfId="0" applyFont="1" applyFill="1" applyBorder="1" applyAlignment="1">
      <alignment horizontal="left" vertical="center" wrapText="1"/>
    </xf>
    <xf numFmtId="4" fontId="22" fillId="6" borderId="41" xfId="0" applyNumberFormat="1" applyFont="1" applyFill="1" applyBorder="1" applyAlignment="1">
      <alignment horizontal="center" vertical="center"/>
    </xf>
    <xf numFmtId="0" fontId="11" fillId="0" borderId="45" xfId="0" applyFont="1" applyBorder="1" applyAlignment="1">
      <alignment horizontal="right" vertical="top"/>
    </xf>
    <xf numFmtId="0" fontId="0" fillId="0" borderId="5" xfId="0" applyBorder="1"/>
    <xf numFmtId="4" fontId="0" fillId="0" borderId="11" xfId="0" applyNumberFormat="1" applyBorder="1" applyAlignment="1">
      <alignment horizontal="center" vertical="center"/>
    </xf>
    <xf numFmtId="0" fontId="22" fillId="0" borderId="1" xfId="0" applyFont="1" applyBorder="1" applyAlignment="1">
      <alignment horizontal="left" vertical="center" wrapText="1"/>
    </xf>
    <xf numFmtId="4" fontId="22" fillId="0" borderId="6" xfId="0" applyNumberFormat="1" applyFont="1" applyBorder="1" applyAlignment="1">
      <alignment horizontal="center" vertical="center"/>
    </xf>
    <xf numFmtId="0" fontId="11" fillId="0" borderId="37" xfId="0" applyFont="1" applyBorder="1" applyAlignment="1">
      <alignment horizontal="left" vertical="top"/>
    </xf>
    <xf numFmtId="0" fontId="0" fillId="0" borderId="25" xfId="0" applyBorder="1" applyAlignment="1">
      <alignment horizontal="left" vertical="center" wrapText="1"/>
    </xf>
    <xf numFmtId="0" fontId="0" fillId="0" borderId="1" xfId="0" applyBorder="1" applyAlignment="1">
      <alignment wrapText="1"/>
    </xf>
    <xf numFmtId="0" fontId="11" fillId="0" borderId="39" xfId="0" applyFont="1" applyBorder="1" applyAlignment="1">
      <alignment horizontal="left" vertical="top"/>
    </xf>
    <xf numFmtId="0" fontId="0" fillId="0" borderId="40" xfId="0" applyBorder="1"/>
    <xf numFmtId="0" fontId="0" fillId="0" borderId="40" xfId="0" applyBorder="1" applyAlignment="1">
      <alignment horizontal="left" vertical="center" wrapText="1"/>
    </xf>
    <xf numFmtId="4" fontId="0" fillId="0" borderId="41" xfId="0" applyNumberFormat="1" applyBorder="1" applyAlignment="1">
      <alignment horizontal="center" vertical="center"/>
    </xf>
    <xf numFmtId="0" fontId="18" fillId="0" borderId="32" xfId="0" applyFont="1" applyBorder="1" applyAlignment="1">
      <alignment horizontal="left" vertical="top"/>
    </xf>
    <xf numFmtId="0" fontId="18" fillId="0" borderId="44" xfId="0" applyFont="1" applyBorder="1"/>
    <xf numFmtId="0" fontId="18" fillId="0" borderId="34" xfId="0" applyFont="1" applyBorder="1" applyAlignment="1">
      <alignment horizontal="left" vertical="center" wrapText="1"/>
    </xf>
    <xf numFmtId="4" fontId="18" fillId="0" borderId="47" xfId="0" applyNumberFormat="1" applyFont="1" applyBorder="1" applyAlignment="1">
      <alignment horizontal="center" vertical="center"/>
    </xf>
    <xf numFmtId="0" fontId="11" fillId="4" borderId="35" xfId="0" applyFont="1" applyFill="1" applyBorder="1" applyAlignment="1">
      <alignment horizontal="left" vertical="top"/>
    </xf>
    <xf numFmtId="0" fontId="11" fillId="0" borderId="46" xfId="0" applyFont="1" applyBorder="1" applyAlignment="1">
      <alignment horizontal="left" vertical="top"/>
    </xf>
    <xf numFmtId="0" fontId="22" fillId="0" borderId="32" xfId="0" applyFont="1" applyBorder="1" applyAlignment="1">
      <alignment horizontal="left" vertical="top"/>
    </xf>
    <xf numFmtId="0" fontId="22" fillId="0" borderId="44" xfId="0" applyFont="1" applyBorder="1"/>
    <xf numFmtId="0" fontId="22" fillId="0" borderId="34" xfId="0" applyFont="1" applyBorder="1" applyAlignment="1">
      <alignment horizontal="left" vertical="center" wrapText="1"/>
    </xf>
    <xf numFmtId="4" fontId="22" fillId="0" borderId="47" xfId="0" applyNumberFormat="1" applyFont="1" applyBorder="1" applyAlignment="1">
      <alignment horizontal="center" vertical="center"/>
    </xf>
    <xf numFmtId="0" fontId="11" fillId="4" borderId="31" xfId="0" applyFont="1" applyFill="1" applyBorder="1" applyAlignment="1">
      <alignment horizontal="left" vertical="top"/>
    </xf>
    <xf numFmtId="0" fontId="11" fillId="6" borderId="29" xfId="0" applyFont="1" applyFill="1" applyBorder="1" applyAlignment="1">
      <alignment horizontal="left" vertical="top"/>
    </xf>
    <xf numFmtId="0" fontId="22" fillId="6" borderId="7" xfId="0" applyFont="1" applyFill="1" applyBorder="1" applyAlignment="1">
      <alignment horizontal="left" vertical="center" wrapText="1"/>
    </xf>
    <xf numFmtId="4" fontId="22" fillId="6" borderId="13" xfId="0" applyNumberFormat="1" applyFont="1" applyFill="1" applyBorder="1" applyAlignment="1">
      <alignment horizontal="center" vertical="center"/>
    </xf>
    <xf numFmtId="0" fontId="0" fillId="0" borderId="9" xfId="0" applyBorder="1" applyAlignment="1">
      <alignment horizontal="left" vertical="top"/>
    </xf>
    <xf numFmtId="0" fontId="22" fillId="7" borderId="30" xfId="0" applyFont="1" applyFill="1" applyBorder="1" applyAlignment="1">
      <alignment horizontal="center"/>
    </xf>
    <xf numFmtId="0" fontId="22" fillId="7" borderId="49" xfId="0" applyFont="1" applyFill="1" applyBorder="1" applyAlignment="1">
      <alignment horizontal="center"/>
    </xf>
    <xf numFmtId="0" fontId="22" fillId="7" borderId="50" xfId="0" applyFont="1" applyFill="1" applyBorder="1" applyAlignment="1">
      <alignment horizontal="center"/>
    </xf>
    <xf numFmtId="4" fontId="10" fillId="2" borderId="37" xfId="7" applyNumberFormat="1" applyFont="1" applyFill="1" applyBorder="1" applyAlignment="1">
      <alignment horizontal="center" vertical="top"/>
    </xf>
    <xf numFmtId="0" fontId="14" fillId="2" borderId="25" xfId="7" applyFont="1" applyFill="1" applyBorder="1" applyAlignment="1">
      <alignment vertical="center" wrapText="1"/>
    </xf>
    <xf numFmtId="4" fontId="10" fillId="2" borderId="9" xfId="7" applyNumberFormat="1" applyFont="1" applyFill="1" applyBorder="1" applyAlignment="1">
      <alignment horizontal="center" vertical="top"/>
    </xf>
    <xf numFmtId="0" fontId="14" fillId="2" borderId="1" xfId="7" applyFont="1" applyFill="1" applyBorder="1" applyAlignment="1">
      <alignment horizontal="left" vertical="top" wrapText="1"/>
    </xf>
    <xf numFmtId="0" fontId="14" fillId="2" borderId="1" xfId="7" applyFont="1" applyFill="1" applyBorder="1" applyAlignment="1">
      <alignment vertical="center" wrapText="1"/>
    </xf>
    <xf numFmtId="0" fontId="14" fillId="2" borderId="1" xfId="3" applyFont="1" applyFill="1" applyBorder="1" applyAlignment="1">
      <alignment vertical="center" wrapText="1"/>
    </xf>
    <xf numFmtId="4" fontId="10" fillId="2" borderId="39" xfId="7" applyNumberFormat="1" applyFont="1" applyFill="1" applyBorder="1" applyAlignment="1">
      <alignment horizontal="center" vertical="top"/>
    </xf>
    <xf numFmtId="0" fontId="14" fillId="2" borderId="40" xfId="3" applyFont="1" applyFill="1" applyBorder="1" applyAlignment="1">
      <alignment vertical="center" wrapText="1"/>
    </xf>
    <xf numFmtId="2" fontId="6" fillId="3" borderId="23" xfId="7" applyNumberFormat="1" applyFont="1" applyFill="1" applyBorder="1" applyAlignment="1">
      <alignment horizontal="right" vertical="center"/>
    </xf>
    <xf numFmtId="0" fontId="22" fillId="3" borderId="15" xfId="7" applyFont="1" applyFill="1" applyBorder="1" applyAlignment="1">
      <alignment vertical="center" wrapText="1"/>
    </xf>
    <xf numFmtId="4" fontId="11" fillId="5" borderId="5" xfId="0" applyNumberFormat="1" applyFont="1" applyFill="1" applyBorder="1" applyAlignment="1" applyProtection="1">
      <alignment horizontal="center" vertical="center"/>
      <protection locked="0"/>
    </xf>
    <xf numFmtId="0" fontId="12" fillId="4" borderId="1" xfId="0" applyFont="1" applyFill="1" applyBorder="1" applyAlignment="1" applyProtection="1">
      <alignment horizontal="left" vertical="center"/>
      <protection locked="0"/>
    </xf>
    <xf numFmtId="4" fontId="12" fillId="6" borderId="1" xfId="0" applyNumberFormat="1" applyFont="1" applyFill="1" applyBorder="1" applyAlignment="1" applyProtection="1">
      <alignment horizontal="center" vertical="center" wrapText="1"/>
      <protection locked="0"/>
    </xf>
    <xf numFmtId="0" fontId="12" fillId="4" borderId="1" xfId="0" applyFont="1" applyFill="1" applyBorder="1" applyAlignment="1" applyProtection="1">
      <alignment horizontal="left" vertical="center" wrapText="1"/>
      <protection locked="0"/>
    </xf>
    <xf numFmtId="0" fontId="12" fillId="6" borderId="1" xfId="0" applyFont="1" applyFill="1" applyBorder="1" applyAlignment="1" applyProtection="1">
      <alignment horizontal="left" vertical="center" wrapText="1"/>
      <protection locked="0"/>
    </xf>
    <xf numFmtId="2" fontId="28" fillId="2" borderId="1" xfId="0" applyNumberFormat="1" applyFont="1" applyFill="1" applyBorder="1" applyAlignment="1" applyProtection="1">
      <alignment horizontal="right" vertical="center" wrapText="1"/>
      <protection locked="0"/>
    </xf>
    <xf numFmtId="4" fontId="2" fillId="4" borderId="19" xfId="0" applyNumberFormat="1" applyFont="1" applyFill="1" applyBorder="1" applyAlignment="1" applyProtection="1">
      <alignment horizontal="right" vertical="center"/>
      <protection locked="0"/>
    </xf>
    <xf numFmtId="165" fontId="0" fillId="0" borderId="1" xfId="15" applyNumberFormat="1" applyFont="1" applyBorder="1" applyAlignment="1" applyProtection="1">
      <alignment horizontal="center" vertical="center" wrapText="1"/>
      <protection locked="0"/>
    </xf>
    <xf numFmtId="165" fontId="1" fillId="0" borderId="1" xfId="15" applyNumberFormat="1" applyFont="1" applyBorder="1" applyAlignment="1" applyProtection="1">
      <alignment horizontal="center" vertical="center" wrapText="1"/>
      <protection locked="0"/>
    </xf>
    <xf numFmtId="165" fontId="19" fillId="0" borderId="1" xfId="15" applyNumberFormat="1" applyFont="1" applyBorder="1" applyAlignment="1" applyProtection="1">
      <alignment horizontal="center" vertical="center" wrapText="1"/>
      <protection locked="0"/>
    </xf>
    <xf numFmtId="0" fontId="12" fillId="4" borderId="3" xfId="0" applyFont="1" applyFill="1" applyBorder="1" applyAlignment="1" applyProtection="1">
      <alignment horizontal="left" vertical="center" wrapText="1"/>
      <protection locked="0"/>
    </xf>
    <xf numFmtId="0" fontId="20" fillId="5" borderId="3" xfId="0" applyFont="1" applyFill="1" applyBorder="1" applyAlignment="1" applyProtection="1">
      <alignment vertical="top" wrapText="1"/>
      <protection locked="0"/>
    </xf>
    <xf numFmtId="165" fontId="28" fillId="0" borderId="1" xfId="15" applyNumberFormat="1" applyFont="1" applyBorder="1" applyAlignment="1" applyProtection="1">
      <alignment horizontal="center" vertical="center" wrapText="1"/>
      <protection locked="0"/>
    </xf>
    <xf numFmtId="43" fontId="0" fillId="0" borderId="25" xfId="0" applyNumberFormat="1" applyBorder="1" applyAlignment="1" applyProtection="1">
      <alignment horizontal="left" vertical="center" wrapText="1"/>
      <protection locked="0"/>
    </xf>
    <xf numFmtId="43" fontId="0" fillId="0" borderId="1" xfId="0" applyNumberFormat="1" applyBorder="1" applyAlignment="1" applyProtection="1">
      <alignment horizontal="left" vertical="center" wrapText="1"/>
      <protection locked="0"/>
    </xf>
    <xf numFmtId="0" fontId="0" fillId="0" borderId="1" xfId="0" applyBorder="1" applyAlignment="1" applyProtection="1">
      <alignment horizontal="right" vertical="center" wrapText="1"/>
      <protection locked="0"/>
    </xf>
    <xf numFmtId="0" fontId="0" fillId="0" borderId="5" xfId="0" applyBorder="1" applyAlignment="1" applyProtection="1">
      <alignment horizontal="right" vertical="center" wrapText="1"/>
      <protection locked="0"/>
    </xf>
    <xf numFmtId="43" fontId="0" fillId="0" borderId="1" xfId="0" applyNumberFormat="1" applyBorder="1" applyAlignment="1" applyProtection="1">
      <alignment horizontal="right" vertical="center" wrapText="1"/>
      <protection locked="0"/>
    </xf>
    <xf numFmtId="0" fontId="22" fillId="0" borderId="1" xfId="0" applyFont="1" applyBorder="1" applyAlignment="1" applyProtection="1">
      <alignment horizontal="left" vertical="center" wrapText="1"/>
      <protection locked="0"/>
    </xf>
    <xf numFmtId="0" fontId="0" fillId="0" borderId="25" xfId="0"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xf numFmtId="0" fontId="0" fillId="0" borderId="40" xfId="0" applyBorder="1" applyAlignment="1" applyProtection="1">
      <alignment horizontal="left" vertical="center" wrapText="1"/>
      <protection locked="0"/>
    </xf>
    <xf numFmtId="0" fontId="18" fillId="0" borderId="34" xfId="0" applyFont="1" applyBorder="1" applyAlignment="1" applyProtection="1">
      <alignment horizontal="left" vertical="center" wrapText="1"/>
      <protection locked="0"/>
    </xf>
    <xf numFmtId="43" fontId="22" fillId="0" borderId="34" xfId="0" applyNumberFormat="1" applyFont="1" applyBorder="1" applyAlignment="1" applyProtection="1">
      <alignment horizontal="left" vertical="center" wrapText="1"/>
      <protection locked="0"/>
    </xf>
    <xf numFmtId="0" fontId="22" fillId="6" borderId="40" xfId="0" applyFont="1" applyFill="1" applyBorder="1" applyAlignment="1" applyProtection="1">
      <alignment horizontal="left" vertical="center" wrapText="1"/>
      <protection locked="0"/>
    </xf>
    <xf numFmtId="0" fontId="22" fillId="6" borderId="7" xfId="0" applyFont="1" applyFill="1" applyBorder="1" applyAlignment="1" applyProtection="1">
      <alignment horizontal="left" vertical="center" wrapText="1"/>
      <protection locked="0"/>
    </xf>
    <xf numFmtId="2" fontId="22" fillId="2" borderId="40" xfId="7" applyNumberFormat="1" applyFont="1" applyFill="1" applyBorder="1" applyAlignment="1">
      <alignment horizontal="center"/>
    </xf>
    <xf numFmtId="0" fontId="12" fillId="0" borderId="0" xfId="0" applyFont="1" applyAlignment="1">
      <alignment horizontal="center"/>
    </xf>
    <xf numFmtId="0" fontId="12" fillId="0" borderId="16" xfId="0" applyFont="1" applyBorder="1" applyAlignment="1">
      <alignment horizontal="center"/>
    </xf>
    <xf numFmtId="0" fontId="12" fillId="0" borderId="17" xfId="0" applyFont="1" applyBorder="1" applyAlignment="1">
      <alignment horizontal="center"/>
    </xf>
    <xf numFmtId="0" fontId="12" fillId="0" borderId="18" xfId="0" applyFont="1" applyBorder="1" applyAlignment="1">
      <alignment horizontal="center"/>
    </xf>
    <xf numFmtId="2" fontId="22" fillId="2" borderId="1" xfId="7" applyNumberFormat="1" applyFont="1" applyFill="1" applyBorder="1" applyAlignment="1">
      <alignment horizontal="center"/>
    </xf>
    <xf numFmtId="0" fontId="22" fillId="6" borderId="40" xfId="0" applyFont="1" applyFill="1" applyBorder="1" applyAlignment="1">
      <alignment horizontal="left" vertical="center" wrapText="1"/>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12" fillId="4" borderId="2" xfId="0" applyFont="1" applyFill="1" applyBorder="1" applyAlignment="1">
      <alignment horizontal="left" vertical="center" wrapText="1"/>
    </xf>
    <xf numFmtId="0" fontId="12" fillId="4" borderId="3" xfId="0" applyFont="1" applyFill="1" applyBorder="1" applyAlignment="1">
      <alignment horizontal="left" vertical="center" wrapText="1"/>
    </xf>
    <xf numFmtId="0" fontId="12" fillId="4" borderId="4" xfId="0" applyFont="1" applyFill="1" applyBorder="1" applyAlignment="1">
      <alignment horizontal="left" vertical="center" wrapText="1"/>
    </xf>
    <xf numFmtId="0" fontId="20" fillId="4" borderId="33" xfId="3" applyFont="1" applyFill="1" applyBorder="1" applyAlignment="1">
      <alignment horizontal="left" vertical="center"/>
    </xf>
    <xf numFmtId="0" fontId="20" fillId="4" borderId="48" xfId="3" applyFont="1" applyFill="1" applyBorder="1" applyAlignment="1">
      <alignment horizontal="left" vertical="center"/>
    </xf>
    <xf numFmtId="0" fontId="20" fillId="4" borderId="28" xfId="3" applyFont="1" applyFill="1" applyBorder="1" applyAlignment="1">
      <alignment horizontal="left" vertical="center"/>
    </xf>
    <xf numFmtId="0" fontId="20" fillId="4" borderId="0" xfId="3" applyFont="1" applyFill="1" applyAlignment="1">
      <alignment horizontal="left" vertical="center"/>
    </xf>
    <xf numFmtId="0" fontId="20" fillId="4" borderId="36" xfId="3" applyFont="1" applyFill="1" applyBorder="1" applyAlignment="1">
      <alignment horizontal="left" vertical="center"/>
    </xf>
    <xf numFmtId="0" fontId="20" fillId="4" borderId="28" xfId="3" applyFont="1" applyFill="1" applyBorder="1" applyAlignment="1">
      <alignment horizontal="left" vertical="center" wrapText="1"/>
    </xf>
    <xf numFmtId="0" fontId="20" fillId="4" borderId="0" xfId="3" applyFont="1" applyFill="1" applyAlignment="1">
      <alignment horizontal="left" vertical="center" wrapText="1"/>
    </xf>
    <xf numFmtId="0" fontId="20" fillId="4" borderId="36" xfId="3" applyFont="1" applyFill="1" applyBorder="1" applyAlignment="1">
      <alignment horizontal="left" vertical="center" wrapText="1"/>
    </xf>
    <xf numFmtId="1" fontId="14" fillId="0" borderId="0" xfId="7" applyNumberFormat="1" applyFont="1" applyAlignment="1">
      <alignment horizontal="left" vertical="center" wrapText="1"/>
    </xf>
    <xf numFmtId="0" fontId="12" fillId="0" borderId="2" xfId="0" applyFont="1" applyBorder="1" applyAlignment="1">
      <alignment horizontal="left"/>
    </xf>
    <xf numFmtId="0" fontId="12" fillId="0" borderId="3" xfId="0" applyFont="1" applyBorder="1" applyAlignment="1">
      <alignment horizontal="left"/>
    </xf>
    <xf numFmtId="0" fontId="12" fillId="0" borderId="4" xfId="0" applyFont="1" applyBorder="1" applyAlignment="1">
      <alignment horizontal="left"/>
    </xf>
    <xf numFmtId="0" fontId="12" fillId="0" borderId="16" xfId="0" applyFont="1" applyBorder="1" applyAlignment="1">
      <alignment horizontal="left"/>
    </xf>
    <xf numFmtId="0" fontId="12" fillId="0" borderId="17" xfId="0" applyFont="1" applyBorder="1" applyAlignment="1">
      <alignment horizontal="left"/>
    </xf>
    <xf numFmtId="0" fontId="12" fillId="0" borderId="18" xfId="0" applyFont="1" applyBorder="1" applyAlignment="1">
      <alignment horizontal="left"/>
    </xf>
    <xf numFmtId="0" fontId="0" fillId="0" borderId="0" xfId="0" applyAlignment="1">
      <alignment horizontal="left" vertical="top" wrapText="1"/>
    </xf>
    <xf numFmtId="0" fontId="0" fillId="0" borderId="0" xfId="0" applyAlignment="1">
      <alignment horizontal="left" vertical="top"/>
    </xf>
    <xf numFmtId="0" fontId="0" fillId="0" borderId="8" xfId="0" applyBorder="1" applyAlignment="1">
      <alignment horizontal="left" vertical="top"/>
    </xf>
    <xf numFmtId="0" fontId="0" fillId="0" borderId="2" xfId="0" applyBorder="1" applyAlignment="1">
      <alignment horizontal="left" vertical="top" wrapText="1"/>
    </xf>
    <xf numFmtId="0" fontId="0" fillId="0" borderId="3" xfId="0" applyBorder="1" applyAlignment="1">
      <alignment horizontal="left" vertical="top"/>
    </xf>
    <xf numFmtId="0" fontId="0" fillId="0" borderId="4" xfId="0" applyBorder="1" applyAlignment="1">
      <alignment horizontal="left" vertical="top"/>
    </xf>
    <xf numFmtId="0" fontId="0" fillId="2" borderId="2" xfId="0" applyFill="1" applyBorder="1" applyAlignment="1">
      <alignment horizontal="left" vertical="top" wrapText="1"/>
    </xf>
    <xf numFmtId="0" fontId="0" fillId="2" borderId="3" xfId="0" applyFill="1" applyBorder="1" applyAlignment="1">
      <alignment horizontal="left" vertical="top" wrapText="1"/>
    </xf>
    <xf numFmtId="0" fontId="0" fillId="2" borderId="4" xfId="0" applyFill="1" applyBorder="1" applyAlignment="1">
      <alignment horizontal="left" vertical="top" wrapText="1"/>
    </xf>
    <xf numFmtId="0" fontId="18" fillId="11" borderId="16" xfId="0" applyFont="1" applyFill="1" applyBorder="1" applyAlignment="1">
      <alignment horizontal="center"/>
    </xf>
    <xf numFmtId="0" fontId="18" fillId="11" borderId="17" xfId="0" applyFont="1" applyFill="1" applyBorder="1" applyAlignment="1">
      <alignment horizontal="center"/>
    </xf>
    <xf numFmtId="0" fontId="18" fillId="11" borderId="18" xfId="0" applyFont="1" applyFill="1" applyBorder="1" applyAlignment="1">
      <alignment horizontal="center"/>
    </xf>
    <xf numFmtId="2" fontId="22" fillId="3" borderId="5" xfId="7" applyNumberFormat="1" applyFont="1" applyFill="1" applyBorder="1" applyAlignment="1">
      <alignment horizontal="center" vertical="center"/>
    </xf>
    <xf numFmtId="2" fontId="22" fillId="2" borderId="25" xfId="7" applyNumberFormat="1" applyFont="1" applyFill="1" applyBorder="1" applyAlignment="1">
      <alignment horizontal="center"/>
    </xf>
    <xf numFmtId="0" fontId="18" fillId="6" borderId="3" xfId="0" applyFont="1" applyFill="1" applyBorder="1" applyAlignment="1">
      <alignment horizontal="left"/>
    </xf>
    <xf numFmtId="0" fontId="18" fillId="6" borderId="4" xfId="0" applyFont="1" applyFill="1" applyBorder="1" applyAlignment="1">
      <alignment horizontal="left"/>
    </xf>
    <xf numFmtId="0" fontId="18" fillId="6" borderId="2" xfId="0" applyFont="1" applyFill="1" applyBorder="1" applyAlignment="1">
      <alignment horizontal="left" vertical="top"/>
    </xf>
    <xf numFmtId="0" fontId="18" fillId="6" borderId="3" xfId="0" applyFont="1" applyFill="1" applyBorder="1" applyAlignment="1">
      <alignment horizontal="left" vertical="top"/>
    </xf>
    <xf numFmtId="0" fontId="18" fillId="6" borderId="4" xfId="0" applyFont="1" applyFill="1" applyBorder="1" applyAlignment="1">
      <alignment horizontal="left" vertical="top"/>
    </xf>
    <xf numFmtId="0" fontId="20" fillId="4" borderId="21" xfId="3" applyFont="1" applyFill="1" applyBorder="1" applyAlignment="1">
      <alignment horizontal="left" vertical="center"/>
    </xf>
    <xf numFmtId="0" fontId="20" fillId="4" borderId="8" xfId="3" applyFont="1" applyFill="1" applyBorder="1" applyAlignment="1">
      <alignment horizontal="left" vertical="center"/>
    </xf>
    <xf numFmtId="0" fontId="20" fillId="4" borderId="14" xfId="3" applyFont="1" applyFill="1" applyBorder="1" applyAlignment="1">
      <alignment horizontal="left" vertical="center"/>
    </xf>
    <xf numFmtId="0" fontId="22" fillId="6" borderId="28" xfId="0" applyFont="1" applyFill="1" applyBorder="1" applyAlignment="1">
      <alignment horizontal="left" vertical="center" wrapText="1"/>
    </xf>
    <xf numFmtId="0" fontId="22" fillId="6" borderId="0" xfId="0" applyFont="1" applyFill="1" applyAlignment="1">
      <alignment horizontal="left" vertical="center" wrapText="1"/>
    </xf>
    <xf numFmtId="0" fontId="22" fillId="6" borderId="44" xfId="0" applyFont="1" applyFill="1" applyBorder="1" applyAlignment="1">
      <alignment horizontal="left" vertical="center" wrapText="1"/>
    </xf>
    <xf numFmtId="0" fontId="22" fillId="4" borderId="15" xfId="0" applyFont="1" applyFill="1" applyBorder="1" applyAlignment="1">
      <alignment horizontal="center" vertical="center"/>
    </xf>
    <xf numFmtId="0" fontId="22" fillId="4" borderId="8" xfId="0" applyFont="1" applyFill="1" applyBorder="1" applyAlignment="1">
      <alignment horizontal="center" vertical="center"/>
    </xf>
    <xf numFmtId="0" fontId="22" fillId="4" borderId="14" xfId="0" applyFont="1" applyFill="1" applyBorder="1" applyAlignment="1">
      <alignment horizontal="center" vertical="center"/>
    </xf>
    <xf numFmtId="0" fontId="22" fillId="7" borderId="26" xfId="0" applyFont="1" applyFill="1" applyBorder="1" applyAlignment="1">
      <alignment horizontal="center"/>
    </xf>
    <xf numFmtId="0" fontId="22" fillId="7" borderId="27" xfId="0" applyFont="1" applyFill="1" applyBorder="1" applyAlignment="1">
      <alignment horizontal="center"/>
    </xf>
    <xf numFmtId="0" fontId="22" fillId="7" borderId="49" xfId="0" applyFont="1" applyFill="1" applyBorder="1" applyAlignment="1">
      <alignment horizontal="center"/>
    </xf>
    <xf numFmtId="0" fontId="20" fillId="5" borderId="2" xfId="0" applyFont="1" applyFill="1" applyBorder="1" applyAlignment="1">
      <alignment horizontal="left" vertical="top" wrapText="1"/>
    </xf>
    <xf numFmtId="0" fontId="20" fillId="5" borderId="3" xfId="0" applyFont="1" applyFill="1" applyBorder="1" applyAlignment="1">
      <alignment horizontal="left" vertical="top" wrapText="1"/>
    </xf>
    <xf numFmtId="0" fontId="22" fillId="6" borderId="16" xfId="0" applyFont="1" applyFill="1" applyBorder="1" applyAlignment="1">
      <alignment horizontal="left" vertical="center" wrapText="1"/>
    </xf>
    <xf numFmtId="0" fontId="22" fillId="6" borderId="17" xfId="0" applyFont="1" applyFill="1" applyBorder="1" applyAlignment="1">
      <alignment horizontal="left" vertical="center" wrapText="1"/>
    </xf>
    <xf numFmtId="0" fontId="12" fillId="2" borderId="28" xfId="0" applyFont="1" applyFill="1" applyBorder="1" applyAlignment="1">
      <alignment horizontal="center" vertical="center" wrapText="1"/>
    </xf>
    <xf numFmtId="0" fontId="12" fillId="2" borderId="0" xfId="0" applyFont="1" applyFill="1" applyAlignment="1">
      <alignment horizontal="center" vertical="center" wrapText="1"/>
    </xf>
    <xf numFmtId="0" fontId="12" fillId="0" borderId="28" xfId="0" applyFont="1" applyBorder="1" applyAlignment="1">
      <alignment horizontal="center"/>
    </xf>
    <xf numFmtId="2" fontId="40" fillId="0" borderId="28" xfId="3" applyNumberFormat="1" applyFont="1" applyBorder="1" applyAlignment="1">
      <alignment horizontal="center" vertical="center" wrapText="1"/>
    </xf>
    <xf numFmtId="2" fontId="40" fillId="0" borderId="0" xfId="3" applyNumberFormat="1" applyFont="1" applyAlignment="1">
      <alignment horizontal="center" vertical="center" wrapText="1"/>
    </xf>
    <xf numFmtId="2" fontId="40" fillId="0" borderId="28" xfId="3" applyNumberFormat="1" applyFont="1" applyBorder="1" applyAlignment="1">
      <alignment horizontal="center" vertical="top" wrapText="1"/>
    </xf>
    <xf numFmtId="2" fontId="40" fillId="0" borderId="0" xfId="3" applyNumberFormat="1" applyFont="1" applyAlignment="1">
      <alignment horizontal="center" vertical="top" wrapText="1"/>
    </xf>
    <xf numFmtId="0" fontId="12" fillId="0" borderId="28" xfId="0" applyFont="1" applyBorder="1" applyAlignment="1">
      <alignment horizontal="center" vertical="center" wrapText="1"/>
    </xf>
    <xf numFmtId="0" fontId="12" fillId="0" borderId="0" xfId="0" applyFont="1" applyAlignment="1">
      <alignment horizontal="center" vertical="center" wrapText="1"/>
    </xf>
    <xf numFmtId="0" fontId="0" fillId="2" borderId="28" xfId="0" applyFill="1" applyBorder="1" applyAlignment="1">
      <alignment horizontal="center" vertical="center" wrapText="1"/>
    </xf>
    <xf numFmtId="0" fontId="0" fillId="2" borderId="0" xfId="0" applyFill="1" applyAlignment="1">
      <alignment horizontal="center" vertical="center" wrapText="1"/>
    </xf>
    <xf numFmtId="0" fontId="42" fillId="0" borderId="0" xfId="0" applyFont="1" applyAlignment="1">
      <alignment horizontal="center" wrapText="1"/>
    </xf>
    <xf numFmtId="0" fontId="43" fillId="8" borderId="24" xfId="0" applyFont="1" applyFill="1" applyBorder="1" applyAlignment="1">
      <alignment horizontal="center"/>
    </xf>
    <xf numFmtId="0" fontId="43" fillId="8" borderId="22" xfId="0" applyFont="1" applyFill="1" applyBorder="1" applyAlignment="1">
      <alignment horizontal="center"/>
    </xf>
    <xf numFmtId="0" fontId="43" fillId="8" borderId="42" xfId="0" applyFont="1" applyFill="1" applyBorder="1" applyAlignment="1">
      <alignment horizontal="center"/>
    </xf>
  </cellXfs>
  <cellStyles count="16">
    <cellStyle name="Comma" xfId="1" builtinId="3"/>
    <cellStyle name="Comma 2" xfId="5" xr:uid="{00000000-0005-0000-0000-000001000000}"/>
    <cellStyle name="Comma 2 2" xfId="9" xr:uid="{00000000-0005-0000-0000-000002000000}"/>
    <cellStyle name="Comma 3" xfId="13" xr:uid="{00000000-0005-0000-0000-000003000000}"/>
    <cellStyle name="Currency" xfId="15" builtinId="4"/>
    <cellStyle name="Currency 2" xfId="6" xr:uid="{00000000-0005-0000-0000-000005000000}"/>
    <cellStyle name="Excel Built-in Normal" xfId="14" xr:uid="{00000000-0005-0000-0000-000006000000}"/>
    <cellStyle name="Normal" xfId="0" builtinId="0"/>
    <cellStyle name="Normal 2" xfId="4" xr:uid="{00000000-0005-0000-0000-000008000000}"/>
    <cellStyle name="Normal 2 2" xfId="7" xr:uid="{00000000-0005-0000-0000-000009000000}"/>
    <cellStyle name="Normal 3" xfId="3" xr:uid="{00000000-0005-0000-0000-00000A000000}"/>
    <cellStyle name="Normal 3 2" xfId="10" xr:uid="{00000000-0005-0000-0000-00000B000000}"/>
    <cellStyle name="Normal 4" xfId="11" xr:uid="{00000000-0005-0000-0000-00000C000000}"/>
    <cellStyle name="Normal 5" xfId="12" xr:uid="{00000000-0005-0000-0000-00000D000000}"/>
    <cellStyle name="Normal 5 2" xfId="2" xr:uid="{00000000-0005-0000-0000-00000E000000}"/>
    <cellStyle name="Percent 2" xfId="8" xr:uid="{00000000-0005-0000-0000-00000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69850</xdr:colOff>
      <xdr:row>1</xdr:row>
      <xdr:rowOff>61912</xdr:rowOff>
    </xdr:from>
    <xdr:to>
      <xdr:col>5</xdr:col>
      <xdr:colOff>1171575</xdr:colOff>
      <xdr:row>1</xdr:row>
      <xdr:rowOff>857249</xdr:rowOff>
    </xdr:to>
    <xdr:pic>
      <xdr:nvPicPr>
        <xdr:cNvPr id="2" name="Picture 1">
          <a:extLst>
            <a:ext uri="{FF2B5EF4-FFF2-40B4-BE49-F238E27FC236}">
              <a16:creationId xmlns:a16="http://schemas.microsoft.com/office/drawing/2014/main" id="{09F86B14-679B-42A8-AB96-B24047AB33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51700" y="252412"/>
          <a:ext cx="1101725" cy="7953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xdr:row>
      <xdr:rowOff>61912</xdr:rowOff>
    </xdr:from>
    <xdr:to>
      <xdr:col>6</xdr:col>
      <xdr:colOff>4445</xdr:colOff>
      <xdr:row>1</xdr:row>
      <xdr:rowOff>857249</xdr:rowOff>
    </xdr:to>
    <xdr:pic>
      <xdr:nvPicPr>
        <xdr:cNvPr id="2" name="Picture 1">
          <a:extLst>
            <a:ext uri="{FF2B5EF4-FFF2-40B4-BE49-F238E27FC236}">
              <a16:creationId xmlns:a16="http://schemas.microsoft.com/office/drawing/2014/main" id="{5E50E1D1-326F-4D06-BBFE-AA23297DFF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45070" y="244792"/>
          <a:ext cx="1101725" cy="7953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664"/>
  <sheetViews>
    <sheetView tabSelected="1" view="pageBreakPreview" topLeftCell="A328" zoomScaleNormal="100" zoomScaleSheetLayoutView="100" workbookViewId="0">
      <selection activeCell="E373" sqref="E373"/>
    </sheetView>
  </sheetViews>
  <sheetFormatPr defaultColWidth="0.7109375" defaultRowHeight="15" zeroHeight="1"/>
  <cols>
    <col min="1" max="1" width="7.7109375" customWidth="1"/>
    <col min="2" max="2" width="66.7109375" customWidth="1"/>
    <col min="3" max="3" width="8.7109375" customWidth="1"/>
    <col min="4" max="4" width="10.28515625" style="41" customWidth="1"/>
    <col min="5" max="5" width="15.42578125" customWidth="1"/>
    <col min="6" max="6" width="19.7109375" customWidth="1"/>
    <col min="7" max="7" width="15.42578125" customWidth="1"/>
    <col min="8" max="8" width="8.7109375" customWidth="1"/>
    <col min="43" max="43" width="11.28515625" customWidth="1"/>
    <col min="48" max="48" width="15.7109375" customWidth="1"/>
    <col min="49" max="49" width="5.7109375" customWidth="1"/>
    <col min="52" max="52" width="12.28515625" customWidth="1"/>
    <col min="53" max="53" width="18" customWidth="1"/>
    <col min="16382" max="16382" width="0.42578125" customWidth="1"/>
    <col min="16383" max="16383" width="0.7109375" customWidth="1"/>
  </cols>
  <sheetData>
    <row r="1" spans="1:6"/>
    <row r="2" spans="1:6" ht="72" customHeight="1">
      <c r="A2" s="285" t="s">
        <v>787</v>
      </c>
      <c r="B2" s="285"/>
      <c r="C2" s="285"/>
      <c r="D2" s="285"/>
      <c r="E2" s="285"/>
      <c r="F2" s="159"/>
    </row>
    <row r="3" spans="1:6"/>
    <row r="4" spans="1:6" ht="52.9" customHeight="1">
      <c r="A4" s="271" t="s">
        <v>788</v>
      </c>
      <c r="B4" s="272"/>
      <c r="C4" s="272"/>
      <c r="D4" s="272"/>
      <c r="E4" s="272"/>
      <c r="F4" s="273"/>
    </row>
    <row r="5" spans="1:6">
      <c r="A5" s="286" t="s">
        <v>789</v>
      </c>
      <c r="B5" s="287"/>
      <c r="C5" s="287"/>
      <c r="D5" s="287"/>
      <c r="E5" s="287"/>
      <c r="F5" s="288"/>
    </row>
    <row r="6" spans="1:6">
      <c r="A6" s="286" t="s">
        <v>104</v>
      </c>
      <c r="B6" s="287"/>
      <c r="C6" s="287"/>
      <c r="D6" s="287"/>
      <c r="E6" s="287"/>
      <c r="F6" s="288"/>
    </row>
    <row r="7" spans="1:6">
      <c r="A7" s="289" t="s">
        <v>253</v>
      </c>
      <c r="B7" s="290"/>
      <c r="C7" s="290"/>
      <c r="D7" s="290"/>
      <c r="E7" s="290"/>
      <c r="F7" s="291"/>
    </row>
    <row r="8" spans="1:6" ht="15.75">
      <c r="A8" s="301" t="s">
        <v>742</v>
      </c>
      <c r="B8" s="302"/>
      <c r="C8" s="302"/>
      <c r="D8" s="302"/>
      <c r="E8" s="302"/>
      <c r="F8" s="303"/>
    </row>
    <row r="9" spans="1:6">
      <c r="A9" s="266" t="s">
        <v>743</v>
      </c>
      <c r="B9" s="267"/>
      <c r="C9" s="267"/>
      <c r="D9" s="267"/>
      <c r="E9" s="267"/>
      <c r="F9" s="268"/>
    </row>
    <row r="10" spans="1:6">
      <c r="A10" s="266" t="s">
        <v>744</v>
      </c>
      <c r="B10" s="267"/>
      <c r="C10" s="267"/>
      <c r="D10" s="267"/>
      <c r="E10" s="267"/>
      <c r="F10" s="268"/>
    </row>
    <row r="11" spans="1:6">
      <c r="A11" s="266" t="s">
        <v>745</v>
      </c>
      <c r="B11" s="267"/>
      <c r="C11" s="267"/>
      <c r="D11" s="267"/>
      <c r="E11" s="267"/>
      <c r="F11" s="268"/>
    </row>
    <row r="12" spans="1:6">
      <c r="A12" s="266" t="s">
        <v>746</v>
      </c>
      <c r="B12" s="267"/>
      <c r="C12" s="267"/>
      <c r="D12" s="267"/>
      <c r="E12" s="267"/>
      <c r="F12" s="268"/>
    </row>
    <row r="13" spans="1:6">
      <c r="A13" s="266" t="s">
        <v>747</v>
      </c>
      <c r="B13" s="267"/>
      <c r="C13" s="267"/>
      <c r="D13" s="267"/>
      <c r="E13" s="267"/>
      <c r="F13" s="268"/>
    </row>
    <row r="14" spans="1:6">
      <c r="A14" s="266" t="s">
        <v>748</v>
      </c>
      <c r="B14" s="267"/>
      <c r="C14" s="267"/>
      <c r="D14" s="267"/>
      <c r="E14" s="267"/>
      <c r="F14" s="268"/>
    </row>
    <row r="15" spans="1:6">
      <c r="A15" s="266" t="s">
        <v>749</v>
      </c>
      <c r="B15" s="267"/>
      <c r="C15" s="267"/>
      <c r="D15" s="267"/>
      <c r="E15" s="267"/>
      <c r="F15" s="268"/>
    </row>
    <row r="16" spans="1:6">
      <c r="A16" s="265" t="s">
        <v>750</v>
      </c>
      <c r="B16" s="265"/>
      <c r="C16" s="265"/>
      <c r="D16" s="265"/>
      <c r="E16" s="265"/>
      <c r="F16" s="265"/>
    </row>
    <row r="17" spans="1:6">
      <c r="A17" s="265" t="s">
        <v>751</v>
      </c>
      <c r="B17" s="265"/>
      <c r="C17" s="265"/>
      <c r="D17" s="265"/>
      <c r="E17" s="265"/>
      <c r="F17" s="265"/>
    </row>
    <row r="18" spans="1:6">
      <c r="A18" s="292" t="s">
        <v>92</v>
      </c>
      <c r="B18" s="293"/>
      <c r="C18" s="293"/>
      <c r="D18" s="293"/>
      <c r="E18" s="293"/>
      <c r="F18" s="293"/>
    </row>
    <row r="19" spans="1:6">
      <c r="A19" s="293"/>
      <c r="B19" s="293"/>
      <c r="C19" s="293"/>
      <c r="D19" s="293"/>
      <c r="E19" s="293"/>
      <c r="F19" s="293"/>
    </row>
    <row r="20" spans="1:6">
      <c r="A20" s="293"/>
      <c r="B20" s="293"/>
      <c r="C20" s="293"/>
      <c r="D20" s="293"/>
      <c r="E20" s="293"/>
      <c r="F20" s="293"/>
    </row>
    <row r="21" spans="1:6">
      <c r="A21" s="293"/>
      <c r="B21" s="293"/>
      <c r="C21" s="293"/>
      <c r="D21" s="293"/>
      <c r="E21" s="293"/>
      <c r="F21" s="293"/>
    </row>
    <row r="22" spans="1:6" ht="66.599999999999994" customHeight="1">
      <c r="A22" s="293"/>
      <c r="B22" s="293"/>
      <c r="C22" s="293"/>
      <c r="D22" s="293"/>
      <c r="E22" s="293"/>
      <c r="F22" s="293"/>
    </row>
    <row r="23" spans="1:6">
      <c r="A23" s="293"/>
      <c r="B23" s="293"/>
      <c r="C23" s="293"/>
      <c r="D23" s="293"/>
      <c r="E23" s="293"/>
      <c r="F23" s="293"/>
    </row>
    <row r="24" spans="1:6">
      <c r="A24" s="293"/>
      <c r="B24" s="293"/>
      <c r="C24" s="293"/>
      <c r="D24" s="293"/>
      <c r="E24" s="293"/>
      <c r="F24" s="293"/>
    </row>
    <row r="25" spans="1:6" ht="171" customHeight="1" thickBot="1">
      <c r="A25" s="294"/>
      <c r="B25" s="294"/>
      <c r="C25" s="294"/>
      <c r="D25" s="294"/>
      <c r="E25" s="294"/>
      <c r="F25" s="294"/>
    </row>
    <row r="26" spans="1:6" ht="32.65" customHeight="1" thickBot="1">
      <c r="A26" s="2"/>
      <c r="B26" s="99" t="s">
        <v>1</v>
      </c>
      <c r="C26" s="99" t="s">
        <v>7</v>
      </c>
      <c r="D26" s="100" t="s">
        <v>2</v>
      </c>
      <c r="E26" s="99" t="s">
        <v>354</v>
      </c>
      <c r="F26" s="99" t="s">
        <v>20</v>
      </c>
    </row>
    <row r="27" spans="1:6" ht="27" customHeight="1">
      <c r="A27" s="3">
        <v>1</v>
      </c>
      <c r="B27" s="4" t="s">
        <v>343</v>
      </c>
      <c r="C27" s="5"/>
      <c r="D27" s="6"/>
      <c r="E27" s="238"/>
      <c r="F27" s="7"/>
    </row>
    <row r="28" spans="1:6" ht="27" customHeight="1">
      <c r="A28" s="86">
        <v>1.1000000000000001</v>
      </c>
      <c r="B28" s="87" t="s">
        <v>18</v>
      </c>
      <c r="C28" s="87"/>
      <c r="D28" s="88"/>
      <c r="E28" s="239"/>
      <c r="F28" s="87"/>
    </row>
    <row r="29" spans="1:6" ht="240">
      <c r="A29" s="65" t="s">
        <v>21</v>
      </c>
      <c r="B29" s="1" t="s">
        <v>117</v>
      </c>
      <c r="C29" s="8" t="s">
        <v>15</v>
      </c>
      <c r="D29" s="9">
        <v>1</v>
      </c>
      <c r="E29" s="42"/>
      <c r="F29" s="9">
        <f>D29*E29</f>
        <v>0</v>
      </c>
    </row>
    <row r="30" spans="1:6" ht="114.6" customHeight="1">
      <c r="A30" s="10" t="s">
        <v>22</v>
      </c>
      <c r="B30" s="1" t="s">
        <v>14</v>
      </c>
      <c r="C30" s="8" t="s">
        <v>15</v>
      </c>
      <c r="D30" s="9">
        <v>1</v>
      </c>
      <c r="E30" s="43"/>
      <c r="F30" s="9">
        <f>D30*E30</f>
        <v>0</v>
      </c>
    </row>
    <row r="31" spans="1:6" ht="87.6" customHeight="1">
      <c r="A31" s="10" t="s">
        <v>251</v>
      </c>
      <c r="B31" s="1" t="s">
        <v>16</v>
      </c>
      <c r="C31" s="8" t="s">
        <v>15</v>
      </c>
      <c r="D31" s="9">
        <v>1</v>
      </c>
      <c r="E31" s="43"/>
      <c r="F31" s="9">
        <f t="shared" ref="F31:F32" si="0">D31*E31</f>
        <v>0</v>
      </c>
    </row>
    <row r="32" spans="1:6" ht="70.150000000000006" customHeight="1">
      <c r="A32" s="10" t="s">
        <v>23</v>
      </c>
      <c r="B32" s="1" t="s">
        <v>17</v>
      </c>
      <c r="C32" s="8" t="s">
        <v>15</v>
      </c>
      <c r="D32" s="9">
        <v>1</v>
      </c>
      <c r="E32" s="43"/>
      <c r="F32" s="9">
        <f t="shared" si="0"/>
        <v>0</v>
      </c>
    </row>
    <row r="33" spans="1:11" ht="27" customHeight="1">
      <c r="A33" s="11"/>
      <c r="B33" s="12" t="s">
        <v>24</v>
      </c>
      <c r="C33" s="12"/>
      <c r="D33" s="13"/>
      <c r="E33" s="240"/>
      <c r="F33" s="160">
        <f>SUM(F29:F32)</f>
        <v>0</v>
      </c>
    </row>
    <row r="34" spans="1:11" ht="27" customHeight="1">
      <c r="A34" s="14">
        <v>1.2</v>
      </c>
      <c r="B34" s="15" t="s">
        <v>25</v>
      </c>
      <c r="C34" s="15"/>
      <c r="D34" s="16"/>
      <c r="E34" s="241"/>
      <c r="F34" s="15"/>
    </row>
    <row r="35" spans="1:11" ht="119.65" customHeight="1">
      <c r="A35" s="10" t="s">
        <v>26</v>
      </c>
      <c r="B35" s="66" t="s">
        <v>357</v>
      </c>
      <c r="C35" s="64" t="s">
        <v>15</v>
      </c>
      <c r="D35" s="17">
        <v>1</v>
      </c>
      <c r="E35" s="43"/>
      <c r="F35" s="17">
        <f t="shared" ref="F35:F39" si="1">D35*E35</f>
        <v>0</v>
      </c>
      <c r="G35" s="161"/>
    </row>
    <row r="36" spans="1:11" ht="66" customHeight="1">
      <c r="A36" s="10" t="s">
        <v>27</v>
      </c>
      <c r="B36" s="1" t="s">
        <v>19</v>
      </c>
      <c r="C36" s="67" t="s">
        <v>93</v>
      </c>
      <c r="D36" s="68">
        <f>'Volume Sheet'!$D$26</f>
        <v>247.58200000000005</v>
      </c>
      <c r="E36" s="43"/>
      <c r="F36" s="17">
        <f t="shared" si="1"/>
        <v>0</v>
      </c>
    </row>
    <row r="37" spans="1:11" ht="61.9" customHeight="1">
      <c r="A37" s="10" t="s">
        <v>28</v>
      </c>
      <c r="B37" s="63" t="s">
        <v>217</v>
      </c>
      <c r="C37" s="67" t="s">
        <v>94</v>
      </c>
      <c r="D37" s="162">
        <f>'Volume Sheet'!$D$40</f>
        <v>137.67000000000002</v>
      </c>
      <c r="E37" s="43"/>
      <c r="F37" s="17">
        <f t="shared" si="1"/>
        <v>0</v>
      </c>
    </row>
    <row r="38" spans="1:11" ht="60.6" customHeight="1">
      <c r="A38" s="10" t="s">
        <v>29</v>
      </c>
      <c r="B38" s="1" t="s">
        <v>218</v>
      </c>
      <c r="C38" s="67" t="s">
        <v>93</v>
      </c>
      <c r="D38" s="69">
        <f>'Volume Sheet'!$D$50</f>
        <v>439.94999999999987</v>
      </c>
      <c r="E38" s="133"/>
      <c r="F38" s="17">
        <f t="shared" si="1"/>
        <v>0</v>
      </c>
    </row>
    <row r="39" spans="1:11" ht="43.15" customHeight="1">
      <c r="A39" s="10" t="s">
        <v>30</v>
      </c>
      <c r="B39" s="1" t="s">
        <v>95</v>
      </c>
      <c r="C39" s="67" t="s">
        <v>93</v>
      </c>
      <c r="D39" s="69">
        <f>'Volume Sheet'!$D$70</f>
        <v>138.755</v>
      </c>
      <c r="E39" s="43"/>
      <c r="F39" s="17">
        <f t="shared" si="1"/>
        <v>0</v>
      </c>
    </row>
    <row r="40" spans="1:11" ht="27" customHeight="1">
      <c r="A40" s="11"/>
      <c r="B40" s="12" t="s">
        <v>31</v>
      </c>
      <c r="C40" s="12"/>
      <c r="D40" s="13"/>
      <c r="E40" s="242"/>
      <c r="F40" s="160">
        <f>SUM(F35:F39)</f>
        <v>0</v>
      </c>
    </row>
    <row r="41" spans="1:11" ht="27" customHeight="1">
      <c r="A41" s="14">
        <v>1.3</v>
      </c>
      <c r="B41" s="15" t="s">
        <v>32</v>
      </c>
      <c r="C41" s="15"/>
      <c r="D41" s="16"/>
      <c r="E41" s="241"/>
      <c r="F41" s="15"/>
    </row>
    <row r="42" spans="1:11" ht="168.6" customHeight="1">
      <c r="A42" s="10" t="s">
        <v>33</v>
      </c>
      <c r="B42" s="1" t="s">
        <v>96</v>
      </c>
      <c r="C42" s="67" t="s">
        <v>93</v>
      </c>
      <c r="D42" s="70">
        <f>'Volume Sheet'!$D$91</f>
        <v>125.03999999999999</v>
      </c>
      <c r="E42" s="44"/>
      <c r="F42" s="163">
        <f>D42*E42</f>
        <v>0</v>
      </c>
    </row>
    <row r="43" spans="1:11" ht="179.25" customHeight="1">
      <c r="A43" s="10" t="s">
        <v>34</v>
      </c>
      <c r="B43" s="1" t="s">
        <v>97</v>
      </c>
      <c r="C43" s="67" t="s">
        <v>93</v>
      </c>
      <c r="D43" s="70">
        <f>'Volume Sheet'!$D$97</f>
        <v>121.26000000000002</v>
      </c>
      <c r="E43" s="44"/>
      <c r="F43" s="163">
        <f>D43*E43</f>
        <v>0</v>
      </c>
    </row>
    <row r="44" spans="1:11" ht="71.650000000000006" customHeight="1">
      <c r="A44" s="10" t="s">
        <v>35</v>
      </c>
      <c r="B44" s="1" t="s">
        <v>105</v>
      </c>
      <c r="C44" s="67" t="s">
        <v>94</v>
      </c>
      <c r="D44" s="70">
        <f>'Volume Sheet'!$D$103</f>
        <v>56.839999999999989</v>
      </c>
      <c r="E44" s="44"/>
      <c r="F44" s="163">
        <f>D44*E44</f>
        <v>0</v>
      </c>
    </row>
    <row r="45" spans="1:11" ht="107.25" customHeight="1">
      <c r="A45" s="10" t="s">
        <v>36</v>
      </c>
      <c r="B45" s="1" t="s">
        <v>220</v>
      </c>
      <c r="C45" s="67" t="s">
        <v>93</v>
      </c>
      <c r="D45" s="70">
        <f>'Volume Sheet'!$D$107</f>
        <v>231.06349999999998</v>
      </c>
      <c r="E45" s="44"/>
      <c r="F45" s="163">
        <f>D45*E45</f>
        <v>0</v>
      </c>
    </row>
    <row r="46" spans="1:11" ht="27" customHeight="1">
      <c r="A46" s="11"/>
      <c r="B46" s="12" t="s">
        <v>37</v>
      </c>
      <c r="C46" s="12"/>
      <c r="D46" s="13"/>
      <c r="E46" s="12"/>
      <c r="F46" s="160">
        <f>SUM(F42:F45)</f>
        <v>0</v>
      </c>
    </row>
    <row r="47" spans="1:11" ht="27" customHeight="1">
      <c r="A47" s="14">
        <v>1.4</v>
      </c>
      <c r="B47" s="15" t="s">
        <v>38</v>
      </c>
      <c r="C47" s="15"/>
      <c r="D47" s="16"/>
      <c r="E47" s="15"/>
      <c r="F47" s="15"/>
    </row>
    <row r="48" spans="1:11" ht="341.25" customHeight="1">
      <c r="A48" s="10" t="s">
        <v>255</v>
      </c>
      <c r="B48" s="295" t="s">
        <v>561</v>
      </c>
      <c r="C48" s="296"/>
      <c r="D48" s="296"/>
      <c r="E48" s="296"/>
      <c r="F48" s="297"/>
      <c r="G48" s="161"/>
      <c r="H48" s="161"/>
      <c r="I48" s="161"/>
      <c r="J48" s="161"/>
      <c r="K48" s="161"/>
    </row>
    <row r="49" spans="1:48" ht="70.900000000000006" customHeight="1">
      <c r="A49" s="10" t="s">
        <v>39</v>
      </c>
      <c r="B49" s="1" t="s">
        <v>249</v>
      </c>
      <c r="C49" s="18" t="s">
        <v>93</v>
      </c>
      <c r="D49" s="19">
        <f>'Volume Sheet'!$D$130</f>
        <v>61.984999999999992</v>
      </c>
      <c r="E49" s="44"/>
      <c r="F49" s="163">
        <f t="shared" ref="F49:F54" si="2">D49*E49</f>
        <v>0</v>
      </c>
    </row>
    <row r="50" spans="1:48" ht="60">
      <c r="A50" s="10" t="s">
        <v>40</v>
      </c>
      <c r="B50" s="1" t="s">
        <v>221</v>
      </c>
      <c r="C50" s="18" t="s">
        <v>73</v>
      </c>
      <c r="D50" s="19">
        <f>'Volume Sheet'!$D$150</f>
        <v>25.943999999999999</v>
      </c>
      <c r="E50" s="44"/>
      <c r="F50" s="163">
        <f t="shared" si="2"/>
        <v>0</v>
      </c>
    </row>
    <row r="51" spans="1:48" ht="91.15" customHeight="1">
      <c r="A51" s="10" t="s">
        <v>41</v>
      </c>
      <c r="B51" s="1" t="s">
        <v>223</v>
      </c>
      <c r="C51" s="18" t="s">
        <v>93</v>
      </c>
      <c r="D51" s="19">
        <f>'Volume Sheet'!$D$160</f>
        <v>65.768000000000001</v>
      </c>
      <c r="E51" s="44"/>
      <c r="F51" s="163">
        <f t="shared" si="2"/>
        <v>0</v>
      </c>
    </row>
    <row r="52" spans="1:48" ht="85.9" customHeight="1">
      <c r="A52" s="10" t="s">
        <v>42</v>
      </c>
      <c r="B52" s="1" t="s">
        <v>222</v>
      </c>
      <c r="C52" s="18" t="s">
        <v>93</v>
      </c>
      <c r="D52" s="19">
        <f>'Volume Sheet'!$D$168</f>
        <v>42.552999999999997</v>
      </c>
      <c r="E52" s="44"/>
      <c r="F52" s="163">
        <f t="shared" si="2"/>
        <v>0</v>
      </c>
    </row>
    <row r="53" spans="1:48" ht="81" customHeight="1">
      <c r="A53" s="10" t="s">
        <v>256</v>
      </c>
      <c r="B53" s="1" t="s">
        <v>224</v>
      </c>
      <c r="C53" s="18" t="s">
        <v>93</v>
      </c>
      <c r="D53" s="19">
        <f>'Volume Sheet'!$D$174</f>
        <v>136.374</v>
      </c>
      <c r="E53" s="44"/>
      <c r="F53" s="163">
        <f t="shared" si="2"/>
        <v>0</v>
      </c>
    </row>
    <row r="54" spans="1:48" ht="78.599999999999994" customHeight="1">
      <c r="A54" s="10" t="s">
        <v>257</v>
      </c>
      <c r="B54" s="1" t="s">
        <v>98</v>
      </c>
      <c r="C54" s="18" t="s">
        <v>4</v>
      </c>
      <c r="D54" s="19">
        <v>200</v>
      </c>
      <c r="E54" s="44"/>
      <c r="F54" s="163">
        <f t="shared" si="2"/>
        <v>0</v>
      </c>
    </row>
    <row r="55" spans="1:48" ht="27" customHeight="1">
      <c r="A55" s="11"/>
      <c r="B55" s="12" t="s">
        <v>43</v>
      </c>
      <c r="C55" s="12"/>
      <c r="D55" s="13"/>
      <c r="E55" s="242"/>
      <c r="F55" s="160">
        <f>SUM(F49:F54)</f>
        <v>0</v>
      </c>
    </row>
    <row r="56" spans="1:48" ht="27" customHeight="1">
      <c r="A56" s="14">
        <v>1.5</v>
      </c>
      <c r="B56" s="15" t="s">
        <v>225</v>
      </c>
      <c r="C56" s="15"/>
      <c r="D56" s="16"/>
      <c r="E56" s="241"/>
      <c r="F56" s="15"/>
    </row>
    <row r="57" spans="1:48" ht="90">
      <c r="A57" s="10" t="s">
        <v>44</v>
      </c>
      <c r="B57" s="1" t="s">
        <v>562</v>
      </c>
      <c r="C57" s="18" t="s">
        <v>94</v>
      </c>
      <c r="D57" s="20">
        <f>'Volume Sheet'!$D$187</f>
        <v>142.39999999999998</v>
      </c>
      <c r="E57" s="45"/>
      <c r="F57" s="17">
        <f>D57*E57</f>
        <v>0</v>
      </c>
      <c r="G57" s="161"/>
      <c r="H57" s="161"/>
      <c r="I57" s="161"/>
      <c r="J57" s="161"/>
      <c r="K57" s="161"/>
      <c r="L57" s="161"/>
      <c r="M57" s="161"/>
      <c r="N57" s="161"/>
      <c r="O57" s="161"/>
      <c r="P57" s="161"/>
      <c r="Q57" s="161"/>
      <c r="R57" s="161"/>
      <c r="S57" s="161"/>
      <c r="T57" s="161"/>
      <c r="U57" s="161"/>
      <c r="V57" s="161"/>
      <c r="W57" s="161"/>
      <c r="X57" s="161"/>
      <c r="Y57" s="161"/>
      <c r="Z57" s="161"/>
      <c r="AA57" s="161"/>
      <c r="AB57" s="161"/>
      <c r="AC57" s="161"/>
      <c r="AD57" s="161"/>
      <c r="AE57" s="161"/>
      <c r="AF57" s="161"/>
      <c r="AG57" s="161"/>
      <c r="AH57" s="161"/>
      <c r="AI57" s="161"/>
      <c r="AJ57" s="161"/>
      <c r="AK57" s="161"/>
      <c r="AL57" s="161"/>
      <c r="AM57" s="161"/>
      <c r="AN57" s="161"/>
      <c r="AO57" s="161"/>
      <c r="AP57" s="161"/>
      <c r="AQ57" s="161"/>
    </row>
    <row r="58" spans="1:48" ht="97.9" customHeight="1">
      <c r="A58" s="10" t="s">
        <v>45</v>
      </c>
      <c r="B58" s="1" t="s">
        <v>359</v>
      </c>
      <c r="C58" s="18" t="s">
        <v>94</v>
      </c>
      <c r="D58" s="20">
        <f>'Volume Sheet'!$D$192</f>
        <v>77.006</v>
      </c>
      <c r="E58" s="45"/>
      <c r="F58" s="17">
        <f>D58*E58</f>
        <v>0</v>
      </c>
    </row>
    <row r="59" spans="1:48" ht="135">
      <c r="A59" s="10" t="s">
        <v>46</v>
      </c>
      <c r="B59" s="1" t="s">
        <v>563</v>
      </c>
      <c r="C59" s="18" t="s">
        <v>94</v>
      </c>
      <c r="D59" s="20">
        <f>'Volume Sheet'!$D$197</f>
        <v>27.7</v>
      </c>
      <c r="E59" s="45"/>
      <c r="F59" s="17">
        <f>D59*E59</f>
        <v>0</v>
      </c>
      <c r="G59" s="161"/>
      <c r="H59" s="161"/>
      <c r="I59" s="161"/>
      <c r="J59" s="161"/>
      <c r="K59" s="161"/>
      <c r="L59" s="161"/>
      <c r="M59" s="161"/>
      <c r="N59" s="161"/>
      <c r="O59" s="161"/>
      <c r="P59" s="161"/>
      <c r="Q59" s="161"/>
      <c r="R59" s="161"/>
      <c r="S59" s="161"/>
      <c r="T59" s="161"/>
      <c r="U59" s="161"/>
      <c r="V59" s="161"/>
      <c r="W59" s="161"/>
      <c r="X59" s="161"/>
      <c r="Y59" s="161"/>
      <c r="Z59" s="161"/>
      <c r="AA59" s="161"/>
      <c r="AB59" s="161"/>
      <c r="AC59" s="161"/>
      <c r="AD59" s="161"/>
      <c r="AE59" s="161"/>
      <c r="AF59" s="161"/>
      <c r="AG59" s="161"/>
      <c r="AH59" s="161"/>
      <c r="AI59" s="161"/>
      <c r="AJ59" s="161"/>
      <c r="AK59" s="161"/>
      <c r="AL59" s="161"/>
      <c r="AM59" s="161"/>
      <c r="AN59" s="161"/>
      <c r="AO59" s="161"/>
      <c r="AP59" s="161"/>
      <c r="AQ59" s="161"/>
      <c r="AR59" s="161"/>
      <c r="AS59" s="161"/>
      <c r="AT59" s="161"/>
      <c r="AU59" s="161"/>
      <c r="AV59" s="161"/>
    </row>
    <row r="60" spans="1:48" ht="58.5" customHeight="1">
      <c r="A60" s="10" t="s">
        <v>258</v>
      </c>
      <c r="B60" s="1" t="s">
        <v>226</v>
      </c>
      <c r="C60" s="18" t="s">
        <v>94</v>
      </c>
      <c r="D60" s="20">
        <v>42</v>
      </c>
      <c r="E60" s="45"/>
      <c r="F60" s="17">
        <f>D60*E60</f>
        <v>0</v>
      </c>
    </row>
    <row r="61" spans="1:48" ht="27" customHeight="1">
      <c r="A61" s="11"/>
      <c r="B61" s="12" t="s">
        <v>227</v>
      </c>
      <c r="C61" s="12"/>
      <c r="D61" s="13"/>
      <c r="E61" s="242"/>
      <c r="F61" s="160">
        <f>SUM(F57:F60)</f>
        <v>0</v>
      </c>
    </row>
    <row r="62" spans="1:48" ht="27" customHeight="1">
      <c r="A62" s="14">
        <v>1.6</v>
      </c>
      <c r="B62" s="274" t="s">
        <v>254</v>
      </c>
      <c r="C62" s="275"/>
      <c r="D62" s="275"/>
      <c r="E62" s="275"/>
      <c r="F62" s="276"/>
    </row>
    <row r="63" spans="1:48" ht="75.599999999999994" customHeight="1">
      <c r="A63" s="298" t="s">
        <v>106</v>
      </c>
      <c r="B63" s="299"/>
      <c r="C63" s="299"/>
      <c r="D63" s="299"/>
      <c r="E63" s="299"/>
      <c r="F63" s="300"/>
    </row>
    <row r="64" spans="1:48" ht="75">
      <c r="A64" s="64" t="s">
        <v>47</v>
      </c>
      <c r="B64" s="1" t="s">
        <v>344</v>
      </c>
      <c r="C64" s="64" t="s">
        <v>229</v>
      </c>
      <c r="D64" s="164">
        <f>'Volume Sheet'!$D$203</f>
        <v>497.71999999999997</v>
      </c>
      <c r="E64" s="243"/>
      <c r="F64" s="95">
        <f>E64*D64</f>
        <v>0</v>
      </c>
    </row>
    <row r="65" spans="1:6" ht="45.6" customHeight="1">
      <c r="A65" s="64" t="s">
        <v>48</v>
      </c>
      <c r="B65" s="1" t="s">
        <v>553</v>
      </c>
      <c r="C65" s="18" t="s">
        <v>94</v>
      </c>
      <c r="D65" s="19">
        <f>'Volume Sheet'!$D$212</f>
        <v>55.639999999999993</v>
      </c>
      <c r="E65" s="44"/>
      <c r="F65" s="163">
        <f>D65*E65</f>
        <v>0</v>
      </c>
    </row>
    <row r="66" spans="1:6" ht="58.5" customHeight="1">
      <c r="A66" s="64" t="s">
        <v>259</v>
      </c>
      <c r="B66" s="1" t="s">
        <v>228</v>
      </c>
      <c r="C66" s="18" t="s">
        <v>94</v>
      </c>
      <c r="D66" s="19">
        <f>'Volume Sheet'!$D$217</f>
        <v>721.42000000000007</v>
      </c>
      <c r="E66" s="44"/>
      <c r="F66" s="163">
        <f>D66*E66</f>
        <v>0</v>
      </c>
    </row>
    <row r="67" spans="1:6" ht="27" customHeight="1">
      <c r="A67" s="11"/>
      <c r="B67" s="12" t="s">
        <v>49</v>
      </c>
      <c r="C67" s="12"/>
      <c r="D67" s="13"/>
      <c r="E67" s="12"/>
      <c r="F67" s="160">
        <f>SUM(F64:F66)</f>
        <v>0</v>
      </c>
    </row>
    <row r="68" spans="1:6" ht="27" customHeight="1">
      <c r="A68" s="14">
        <v>1.7</v>
      </c>
      <c r="B68" s="274" t="s">
        <v>345</v>
      </c>
      <c r="C68" s="275"/>
      <c r="D68" s="275"/>
      <c r="E68" s="275"/>
      <c r="F68" s="276"/>
    </row>
    <row r="69" spans="1:6" ht="77.650000000000006" customHeight="1">
      <c r="A69" s="271" t="s">
        <v>99</v>
      </c>
      <c r="B69" s="272"/>
      <c r="C69" s="272"/>
      <c r="D69" s="272"/>
      <c r="E69" s="272"/>
      <c r="F69" s="273"/>
    </row>
    <row r="70" spans="1:6" ht="73.150000000000006" customHeight="1">
      <c r="A70" s="10" t="s">
        <v>260</v>
      </c>
      <c r="B70" s="1" t="s">
        <v>564</v>
      </c>
      <c r="C70" s="21" t="s">
        <v>4</v>
      </c>
      <c r="D70" s="19">
        <f>'Volume Sheet'!$D$242</f>
        <v>74.3</v>
      </c>
      <c r="E70" s="96"/>
      <c r="F70" s="163">
        <f t="shared" ref="F70:F77" si="3">D70*E70</f>
        <v>0</v>
      </c>
    </row>
    <row r="71" spans="1:6" ht="56.65" customHeight="1">
      <c r="A71" s="10" t="s">
        <v>261</v>
      </c>
      <c r="B71" s="1" t="s">
        <v>565</v>
      </c>
      <c r="C71" s="21" t="s">
        <v>4</v>
      </c>
      <c r="D71" s="19">
        <f>'Volume Sheet'!$D$246</f>
        <v>174.60000000000002</v>
      </c>
      <c r="E71" s="96"/>
      <c r="F71" s="163">
        <f t="shared" si="3"/>
        <v>0</v>
      </c>
    </row>
    <row r="72" spans="1:6" ht="55.9" customHeight="1">
      <c r="A72" s="10" t="s">
        <v>50</v>
      </c>
      <c r="B72" s="1" t="s">
        <v>566</v>
      </c>
      <c r="C72" s="21" t="s">
        <v>229</v>
      </c>
      <c r="D72" s="19">
        <f>'Volume Sheet'!$D$252</f>
        <v>246.16000000000003</v>
      </c>
      <c r="E72" s="96"/>
      <c r="F72" s="163">
        <f t="shared" si="3"/>
        <v>0</v>
      </c>
    </row>
    <row r="73" spans="1:6">
      <c r="A73" s="10" t="s">
        <v>51</v>
      </c>
      <c r="B73" s="1" t="s">
        <v>567</v>
      </c>
      <c r="C73" s="21" t="s">
        <v>229</v>
      </c>
      <c r="D73" s="19">
        <f>'Volume Sheet'!$D$259</f>
        <v>567.66</v>
      </c>
      <c r="E73" s="96"/>
      <c r="F73" s="163">
        <f t="shared" si="3"/>
        <v>0</v>
      </c>
    </row>
    <row r="74" spans="1:6">
      <c r="A74" s="10" t="s">
        <v>52</v>
      </c>
      <c r="B74" s="1" t="s">
        <v>568</v>
      </c>
      <c r="C74" s="21" t="s">
        <v>229</v>
      </c>
      <c r="D74" s="19">
        <f>'Volume Sheet'!$D$279</f>
        <v>1107.56</v>
      </c>
      <c r="E74" s="96"/>
      <c r="F74" s="163">
        <f t="shared" si="3"/>
        <v>0</v>
      </c>
    </row>
    <row r="75" spans="1:6" ht="45">
      <c r="A75" s="10" t="s">
        <v>53</v>
      </c>
      <c r="B75" s="1" t="s">
        <v>230</v>
      </c>
      <c r="C75" s="21" t="s">
        <v>229</v>
      </c>
      <c r="D75" s="19">
        <f>'Volume Sheet'!$D$297</f>
        <v>215.23</v>
      </c>
      <c r="E75" s="96"/>
      <c r="F75" s="163">
        <f t="shared" si="3"/>
        <v>0</v>
      </c>
    </row>
    <row r="76" spans="1:6" ht="30">
      <c r="A76" s="10" t="s">
        <v>262</v>
      </c>
      <c r="B76" s="1" t="s">
        <v>569</v>
      </c>
      <c r="C76" s="21" t="s">
        <v>4</v>
      </c>
      <c r="D76" s="19">
        <f>'Volume Sheet'!$D$305</f>
        <v>407.84000000000003</v>
      </c>
      <c r="E76" s="96"/>
      <c r="F76" s="163">
        <f t="shared" si="3"/>
        <v>0</v>
      </c>
    </row>
    <row r="77" spans="1:6" ht="30">
      <c r="A77" s="10" t="s">
        <v>263</v>
      </c>
      <c r="B77" s="1" t="s">
        <v>570</v>
      </c>
      <c r="C77" s="21" t="s">
        <v>229</v>
      </c>
      <c r="D77" s="19">
        <f>'Volume Sheet'!$D$309</f>
        <v>33.44</v>
      </c>
      <c r="E77" s="44"/>
      <c r="F77" s="163">
        <f t="shared" si="3"/>
        <v>0</v>
      </c>
    </row>
    <row r="78" spans="1:6" ht="27" customHeight="1">
      <c r="A78" s="11"/>
      <c r="B78" s="12" t="s">
        <v>346</v>
      </c>
      <c r="C78" s="12"/>
      <c r="D78" s="13"/>
      <c r="E78" s="242"/>
      <c r="F78" s="160">
        <f>SUM(F70:F77)</f>
        <v>0</v>
      </c>
    </row>
    <row r="79" spans="1:6" ht="27" customHeight="1">
      <c r="A79" s="14">
        <v>1.8</v>
      </c>
      <c r="B79" s="274" t="s">
        <v>347</v>
      </c>
      <c r="C79" s="275"/>
      <c r="D79" s="275"/>
      <c r="E79" s="275"/>
      <c r="F79" s="276"/>
    </row>
    <row r="80" spans="1:6" ht="100.9" customHeight="1">
      <c r="A80" s="10" t="s">
        <v>54</v>
      </c>
      <c r="B80" s="1" t="s">
        <v>234</v>
      </c>
      <c r="C80" s="21" t="s">
        <v>4</v>
      </c>
      <c r="D80" s="19">
        <f>'Volume Sheet'!$D$316</f>
        <v>71.099999999999994</v>
      </c>
      <c r="E80" s="96"/>
      <c r="F80" s="163">
        <f>D80*E80</f>
        <v>0</v>
      </c>
    </row>
    <row r="81" spans="1:6" ht="30">
      <c r="A81" s="10" t="s">
        <v>264</v>
      </c>
      <c r="B81" s="1" t="s">
        <v>233</v>
      </c>
      <c r="C81" s="21" t="s">
        <v>4</v>
      </c>
      <c r="D81" s="22">
        <f>'Volume Sheet'!$D$324</f>
        <v>43.55</v>
      </c>
      <c r="E81" s="46"/>
      <c r="F81" s="163">
        <f t="shared" ref="F81" si="4">D81*E81</f>
        <v>0</v>
      </c>
    </row>
    <row r="82" spans="1:6" ht="27" customHeight="1">
      <c r="A82" s="11"/>
      <c r="B82" s="12" t="s">
        <v>55</v>
      </c>
      <c r="C82" s="12"/>
      <c r="D82" s="13"/>
      <c r="E82" s="12"/>
      <c r="F82" s="160">
        <f>SUM(F80:F81)</f>
        <v>0</v>
      </c>
    </row>
    <row r="83" spans="1:6" ht="27" customHeight="1">
      <c r="A83" s="14">
        <v>1.9</v>
      </c>
      <c r="B83" s="15" t="s">
        <v>56</v>
      </c>
      <c r="C83" s="15"/>
      <c r="D83" s="16"/>
      <c r="E83" s="15"/>
      <c r="F83" s="15"/>
    </row>
    <row r="84" spans="1:6" ht="109.9" customHeight="1">
      <c r="A84" s="271" t="s">
        <v>102</v>
      </c>
      <c r="B84" s="272"/>
      <c r="C84" s="272"/>
      <c r="D84" s="272"/>
      <c r="E84" s="272"/>
      <c r="F84" s="273"/>
    </row>
    <row r="85" spans="1:6" ht="108.6" customHeight="1">
      <c r="A85" s="10" t="s">
        <v>57</v>
      </c>
      <c r="B85" s="1" t="s">
        <v>555</v>
      </c>
      <c r="C85" s="21" t="s">
        <v>100</v>
      </c>
      <c r="D85" s="19">
        <f>+D74+D65</f>
        <v>1163.2</v>
      </c>
      <c r="E85" s="44"/>
      <c r="F85" s="163">
        <f>D85*E85</f>
        <v>0</v>
      </c>
    </row>
    <row r="86" spans="1:6" ht="87.6" customHeight="1">
      <c r="A86" s="10" t="s">
        <v>58</v>
      </c>
      <c r="B86" s="1" t="s">
        <v>556</v>
      </c>
      <c r="C86" s="21" t="s">
        <v>100</v>
      </c>
      <c r="D86" s="19">
        <f>+'Volume Sheet'!D336</f>
        <v>721.42000000000007</v>
      </c>
      <c r="E86" s="44"/>
      <c r="F86" s="163">
        <f t="shared" ref="F86" si="5">D86*E86</f>
        <v>0</v>
      </c>
    </row>
    <row r="87" spans="1:6">
      <c r="A87" s="10"/>
      <c r="B87" s="1"/>
      <c r="C87" s="21"/>
      <c r="D87" s="19"/>
      <c r="E87" s="44"/>
      <c r="F87" s="163"/>
    </row>
    <row r="88" spans="1:6" ht="27" customHeight="1">
      <c r="A88" s="11"/>
      <c r="B88" s="12" t="s">
        <v>60</v>
      </c>
      <c r="C88" s="12"/>
      <c r="D88" s="13"/>
      <c r="E88" s="242"/>
      <c r="F88" s="160">
        <f>SUM(F85:F87)</f>
        <v>0</v>
      </c>
    </row>
    <row r="89" spans="1:6" ht="54" customHeight="1">
      <c r="A89" s="23">
        <v>1.1000000000000001</v>
      </c>
      <c r="B89" s="24" t="s">
        <v>61</v>
      </c>
      <c r="C89" s="25"/>
      <c r="D89" s="26"/>
      <c r="E89" s="244"/>
      <c r="F89" s="165"/>
    </row>
    <row r="90" spans="1:6" ht="30">
      <c r="A90" s="10" t="s">
        <v>62</v>
      </c>
      <c r="B90" s="1" t="s">
        <v>235</v>
      </c>
      <c r="C90" s="21" t="s">
        <v>100</v>
      </c>
      <c r="D90" s="19">
        <f>'Volume Sheet'!$D$340</f>
        <v>407.84000000000003</v>
      </c>
      <c r="E90" s="44"/>
      <c r="F90" s="163">
        <f>D90*E90</f>
        <v>0</v>
      </c>
    </row>
    <row r="91" spans="1:6">
      <c r="A91" s="10" t="s">
        <v>63</v>
      </c>
      <c r="B91" s="1" t="s">
        <v>236</v>
      </c>
      <c r="C91" s="97" t="s">
        <v>73</v>
      </c>
      <c r="D91" s="19">
        <f>'Volume Sheet'!$D$341</f>
        <v>40.784000000000006</v>
      </c>
      <c r="E91" s="44"/>
      <c r="F91" s="163">
        <f>D91*E91</f>
        <v>0</v>
      </c>
    </row>
    <row r="92" spans="1:6" ht="30">
      <c r="A92" s="10" t="s">
        <v>64</v>
      </c>
      <c r="B92" s="1" t="s">
        <v>513</v>
      </c>
      <c r="C92" s="21" t="s">
        <v>100</v>
      </c>
      <c r="D92" s="19">
        <f>'Volume Sheet'!$D$342</f>
        <v>33.44</v>
      </c>
      <c r="E92" s="44"/>
      <c r="F92" s="163">
        <f t="shared" ref="F92:F94" si="6">D92*E92</f>
        <v>0</v>
      </c>
    </row>
    <row r="93" spans="1:6" ht="45">
      <c r="A93" s="10" t="s">
        <v>265</v>
      </c>
      <c r="B93" s="1" t="s">
        <v>248</v>
      </c>
      <c r="C93" s="21" t="s">
        <v>73</v>
      </c>
      <c r="D93" s="19">
        <f>'Volume Sheet'!$D$346</f>
        <v>20.392000000000003</v>
      </c>
      <c r="E93" s="44"/>
      <c r="F93" s="163">
        <f>D93*E93</f>
        <v>0</v>
      </c>
    </row>
    <row r="94" spans="1:6" ht="81" customHeight="1">
      <c r="A94" s="10" t="s">
        <v>266</v>
      </c>
      <c r="B94" s="1" t="s">
        <v>103</v>
      </c>
      <c r="C94" s="21" t="s">
        <v>5</v>
      </c>
      <c r="D94" s="19">
        <v>25</v>
      </c>
      <c r="E94" s="44"/>
      <c r="F94" s="163">
        <f t="shared" si="6"/>
        <v>0</v>
      </c>
    </row>
    <row r="95" spans="1:6">
      <c r="A95" s="11"/>
      <c r="B95" s="55" t="s">
        <v>237</v>
      </c>
      <c r="C95" s="52"/>
      <c r="D95" s="53"/>
      <c r="E95" s="54"/>
      <c r="F95" s="160">
        <f>SUM(F90:F94)</f>
        <v>0</v>
      </c>
    </row>
    <row r="96" spans="1:6" s="59" customFormat="1">
      <c r="A96" s="14">
        <v>1.1100000000000001</v>
      </c>
      <c r="B96" s="60" t="s">
        <v>238</v>
      </c>
      <c r="C96" s="56"/>
      <c r="D96" s="57"/>
      <c r="E96" s="58"/>
      <c r="F96" s="166"/>
    </row>
    <row r="97" spans="1:6" ht="28.5">
      <c r="A97" s="10" t="s">
        <v>65</v>
      </c>
      <c r="B97" s="78" t="s">
        <v>786</v>
      </c>
      <c r="C97" s="49" t="s">
        <v>5</v>
      </c>
      <c r="D97" s="49">
        <v>2</v>
      </c>
      <c r="E97" s="44"/>
      <c r="F97" s="163">
        <f>E97*D97</f>
        <v>0</v>
      </c>
    </row>
    <row r="98" spans="1:6">
      <c r="A98" s="10" t="s">
        <v>66</v>
      </c>
      <c r="B98" s="78" t="s">
        <v>118</v>
      </c>
      <c r="C98" s="49" t="s">
        <v>5</v>
      </c>
      <c r="D98" s="49">
        <v>2</v>
      </c>
      <c r="E98" s="44"/>
      <c r="F98" s="163">
        <f>E98*D98</f>
        <v>0</v>
      </c>
    </row>
    <row r="99" spans="1:6">
      <c r="A99" s="10" t="s">
        <v>67</v>
      </c>
      <c r="B99" s="78" t="s">
        <v>119</v>
      </c>
      <c r="C99" s="49" t="s">
        <v>4</v>
      </c>
      <c r="D99" s="49">
        <v>14</v>
      </c>
      <c r="E99" s="44"/>
      <c r="F99" s="163">
        <f>E99*D99</f>
        <v>0</v>
      </c>
    </row>
    <row r="100" spans="1:6">
      <c r="A100" s="10" t="s">
        <v>68</v>
      </c>
      <c r="B100" s="78" t="s">
        <v>120</v>
      </c>
      <c r="C100" s="49" t="s">
        <v>229</v>
      </c>
      <c r="D100" s="49">
        <v>55</v>
      </c>
      <c r="E100" s="44"/>
      <c r="F100" s="163">
        <f>E100*D100</f>
        <v>0</v>
      </c>
    </row>
    <row r="101" spans="1:6">
      <c r="A101" s="10" t="s">
        <v>69</v>
      </c>
      <c r="B101" s="78" t="s">
        <v>240</v>
      </c>
      <c r="C101" s="49" t="s">
        <v>5</v>
      </c>
      <c r="D101" s="49">
        <v>3</v>
      </c>
      <c r="E101" s="44"/>
      <c r="F101" s="163">
        <f>E101*D101</f>
        <v>0</v>
      </c>
    </row>
    <row r="102" spans="1:6">
      <c r="A102" s="11"/>
      <c r="B102" s="12" t="s">
        <v>241</v>
      </c>
      <c r="C102" s="12"/>
      <c r="D102" s="13"/>
      <c r="E102" s="242"/>
      <c r="F102" s="160">
        <f>SUM(F97:F101)</f>
        <v>0</v>
      </c>
    </row>
    <row r="103" spans="1:6">
      <c r="A103" s="14">
        <v>1.1200000000000001</v>
      </c>
      <c r="B103" s="15" t="s">
        <v>242</v>
      </c>
      <c r="C103" s="15"/>
      <c r="D103" s="16"/>
      <c r="E103" s="241"/>
      <c r="F103" s="15"/>
    </row>
    <row r="104" spans="1:6" ht="30">
      <c r="A104" s="79" t="s">
        <v>108</v>
      </c>
      <c r="B104" s="73" t="s">
        <v>121</v>
      </c>
      <c r="C104" s="82" t="s">
        <v>6</v>
      </c>
      <c r="D104" s="81">
        <v>38</v>
      </c>
      <c r="E104" s="245"/>
      <c r="F104" s="17">
        <f>E104*D104</f>
        <v>0</v>
      </c>
    </row>
    <row r="105" spans="1:6" ht="30">
      <c r="A105" s="79" t="s">
        <v>267</v>
      </c>
      <c r="B105" s="73" t="s">
        <v>122</v>
      </c>
      <c r="C105" s="81" t="s">
        <v>6</v>
      </c>
      <c r="D105" s="81">
        <v>15</v>
      </c>
      <c r="E105" s="245"/>
      <c r="F105" s="17">
        <f>E105*D105</f>
        <v>0</v>
      </c>
    </row>
    <row r="106" spans="1:6">
      <c r="A106" s="79" t="s">
        <v>268</v>
      </c>
      <c r="B106" s="73" t="s">
        <v>123</v>
      </c>
      <c r="C106" s="81" t="s">
        <v>6</v>
      </c>
      <c r="D106" s="81">
        <v>64</v>
      </c>
      <c r="E106" s="245"/>
      <c r="F106" s="17">
        <f t="shared" ref="F106:F123" si="7">E106*D106</f>
        <v>0</v>
      </c>
    </row>
    <row r="107" spans="1:6">
      <c r="A107" s="79" t="s">
        <v>269</v>
      </c>
      <c r="B107" s="73" t="s">
        <v>124</v>
      </c>
      <c r="C107" s="81" t="s">
        <v>6</v>
      </c>
      <c r="D107" s="81">
        <v>14</v>
      </c>
      <c r="E107" s="245"/>
      <c r="F107" s="17">
        <f t="shared" si="7"/>
        <v>0</v>
      </c>
    </row>
    <row r="108" spans="1:6">
      <c r="A108" s="79" t="s">
        <v>270</v>
      </c>
      <c r="B108" s="73" t="s">
        <v>125</v>
      </c>
      <c r="C108" s="81" t="s">
        <v>6</v>
      </c>
      <c r="D108" s="81">
        <v>22</v>
      </c>
      <c r="E108" s="245"/>
      <c r="F108" s="17">
        <f t="shared" si="7"/>
        <v>0</v>
      </c>
    </row>
    <row r="109" spans="1:6">
      <c r="A109" s="79" t="s">
        <v>271</v>
      </c>
      <c r="B109" s="73" t="s">
        <v>126</v>
      </c>
      <c r="C109" s="82" t="s">
        <v>6</v>
      </c>
      <c r="D109" s="81">
        <v>78</v>
      </c>
      <c r="E109" s="245"/>
      <c r="F109" s="17">
        <f t="shared" si="7"/>
        <v>0</v>
      </c>
    </row>
    <row r="110" spans="1:6" ht="30">
      <c r="A110" s="79" t="s">
        <v>272</v>
      </c>
      <c r="B110" s="73" t="s">
        <v>127</v>
      </c>
      <c r="C110" s="82" t="s">
        <v>6</v>
      </c>
      <c r="D110" s="81">
        <v>2</v>
      </c>
      <c r="E110" s="245"/>
      <c r="F110" s="17">
        <f t="shared" si="7"/>
        <v>0</v>
      </c>
    </row>
    <row r="111" spans="1:6">
      <c r="A111" s="79" t="s">
        <v>273</v>
      </c>
      <c r="B111" s="73" t="s">
        <v>128</v>
      </c>
      <c r="C111" s="82" t="s">
        <v>4</v>
      </c>
      <c r="D111" s="81">
        <v>1150</v>
      </c>
      <c r="E111" s="245"/>
      <c r="F111" s="17">
        <f t="shared" si="7"/>
        <v>0</v>
      </c>
    </row>
    <row r="112" spans="1:6">
      <c r="A112" s="10" t="s">
        <v>274</v>
      </c>
      <c r="B112" s="73" t="s">
        <v>129</v>
      </c>
      <c r="C112" s="81" t="s">
        <v>4</v>
      </c>
      <c r="D112" s="81">
        <v>250</v>
      </c>
      <c r="E112" s="245"/>
      <c r="F112" s="17">
        <f t="shared" si="7"/>
        <v>0</v>
      </c>
    </row>
    <row r="113" spans="1:6">
      <c r="A113" s="10" t="s">
        <v>275</v>
      </c>
      <c r="B113" s="73" t="s">
        <v>130</v>
      </c>
      <c r="C113" s="81" t="s">
        <v>4</v>
      </c>
      <c r="D113" s="81">
        <v>200</v>
      </c>
      <c r="E113" s="245"/>
      <c r="F113" s="17">
        <f t="shared" si="7"/>
        <v>0</v>
      </c>
    </row>
    <row r="114" spans="1:6">
      <c r="A114" s="10" t="s">
        <v>276</v>
      </c>
      <c r="B114" s="73" t="s">
        <v>131</v>
      </c>
      <c r="C114" s="81" t="s">
        <v>4</v>
      </c>
      <c r="D114" s="81">
        <v>85</v>
      </c>
      <c r="E114" s="245"/>
      <c r="F114" s="17">
        <f t="shared" si="7"/>
        <v>0</v>
      </c>
    </row>
    <row r="115" spans="1:6">
      <c r="A115" s="10" t="s">
        <v>277</v>
      </c>
      <c r="B115" s="73" t="s">
        <v>132</v>
      </c>
      <c r="C115" s="81" t="s">
        <v>4</v>
      </c>
      <c r="D115" s="81">
        <v>35</v>
      </c>
      <c r="E115" s="245"/>
      <c r="F115" s="17">
        <f t="shared" si="7"/>
        <v>0</v>
      </c>
    </row>
    <row r="116" spans="1:6">
      <c r="A116" s="10" t="s">
        <v>278</v>
      </c>
      <c r="B116" s="73" t="s">
        <v>133</v>
      </c>
      <c r="C116" s="81" t="s">
        <v>4</v>
      </c>
      <c r="D116" s="81">
        <v>120</v>
      </c>
      <c r="E116" s="245"/>
      <c r="F116" s="17">
        <f t="shared" si="7"/>
        <v>0</v>
      </c>
    </row>
    <row r="117" spans="1:6">
      <c r="A117" s="10" t="s">
        <v>279</v>
      </c>
      <c r="B117" s="73" t="s">
        <v>134</v>
      </c>
      <c r="C117" s="81" t="s">
        <v>4</v>
      </c>
      <c r="D117" s="81">
        <v>45</v>
      </c>
      <c r="E117" s="245"/>
      <c r="F117" s="17">
        <f t="shared" si="7"/>
        <v>0</v>
      </c>
    </row>
    <row r="118" spans="1:6" ht="30">
      <c r="A118" s="10" t="s">
        <v>280</v>
      </c>
      <c r="B118" s="73" t="s">
        <v>135</v>
      </c>
      <c r="C118" s="81" t="s">
        <v>6</v>
      </c>
      <c r="D118" s="81">
        <v>2</v>
      </c>
      <c r="E118" s="245"/>
      <c r="F118" s="17">
        <f t="shared" si="7"/>
        <v>0</v>
      </c>
    </row>
    <row r="119" spans="1:6">
      <c r="A119" s="10" t="s">
        <v>281</v>
      </c>
      <c r="B119" s="73" t="s">
        <v>136</v>
      </c>
      <c r="C119" s="81" t="s">
        <v>6</v>
      </c>
      <c r="D119" s="81">
        <v>2</v>
      </c>
      <c r="E119" s="245"/>
      <c r="F119" s="17">
        <f t="shared" si="7"/>
        <v>0</v>
      </c>
    </row>
    <row r="120" spans="1:6">
      <c r="A120" s="10" t="s">
        <v>282</v>
      </c>
      <c r="B120" s="73" t="s">
        <v>137</v>
      </c>
      <c r="C120" s="81" t="s">
        <v>6</v>
      </c>
      <c r="D120" s="81">
        <v>2</v>
      </c>
      <c r="E120" s="245"/>
      <c r="F120" s="17">
        <f t="shared" si="7"/>
        <v>0</v>
      </c>
    </row>
    <row r="121" spans="1:6">
      <c r="A121" s="10" t="s">
        <v>283</v>
      </c>
      <c r="B121" s="73" t="s">
        <v>138</v>
      </c>
      <c r="C121" s="81" t="s">
        <v>4</v>
      </c>
      <c r="D121" s="81">
        <v>80</v>
      </c>
      <c r="E121" s="245"/>
      <c r="F121" s="17">
        <f t="shared" si="7"/>
        <v>0</v>
      </c>
    </row>
    <row r="122" spans="1:6">
      <c r="A122" s="10" t="s">
        <v>284</v>
      </c>
      <c r="B122" s="73" t="s">
        <v>139</v>
      </c>
      <c r="C122" s="81" t="s">
        <v>6</v>
      </c>
      <c r="D122" s="81">
        <v>24</v>
      </c>
      <c r="E122" s="245"/>
      <c r="F122" s="17">
        <f t="shared" si="7"/>
        <v>0</v>
      </c>
    </row>
    <row r="123" spans="1:6">
      <c r="A123" s="10" t="s">
        <v>285</v>
      </c>
      <c r="B123" s="73" t="s">
        <v>140</v>
      </c>
      <c r="C123" s="81" t="s">
        <v>6</v>
      </c>
      <c r="D123" s="81">
        <v>80</v>
      </c>
      <c r="E123" s="245"/>
      <c r="F123" s="17">
        <f t="shared" si="7"/>
        <v>0</v>
      </c>
    </row>
    <row r="124" spans="1:6" ht="64.150000000000006" customHeight="1">
      <c r="A124" s="10" t="s">
        <v>286</v>
      </c>
      <c r="B124" s="1" t="s">
        <v>341</v>
      </c>
      <c r="C124" s="83" t="s">
        <v>5</v>
      </c>
      <c r="D124" s="84">
        <v>1</v>
      </c>
      <c r="E124" s="134"/>
      <c r="F124" s="17">
        <f t="shared" ref="F124:F126" si="8">D124*E124</f>
        <v>0</v>
      </c>
    </row>
    <row r="125" spans="1:6" ht="79.150000000000006" customHeight="1">
      <c r="A125" s="10" t="s">
        <v>287</v>
      </c>
      <c r="B125" s="1" t="s">
        <v>342</v>
      </c>
      <c r="C125" s="83" t="s">
        <v>5</v>
      </c>
      <c r="D125" s="85">
        <v>5</v>
      </c>
      <c r="E125" s="134"/>
      <c r="F125" s="17">
        <f t="shared" si="8"/>
        <v>0</v>
      </c>
    </row>
    <row r="126" spans="1:6">
      <c r="A126" s="10" t="s">
        <v>752</v>
      </c>
      <c r="B126" s="10" t="s">
        <v>753</v>
      </c>
      <c r="C126" s="83" t="s">
        <v>5</v>
      </c>
      <c r="D126" s="85">
        <v>20</v>
      </c>
      <c r="E126" s="134"/>
      <c r="F126" s="17">
        <f t="shared" si="8"/>
        <v>0</v>
      </c>
    </row>
    <row r="127" spans="1:6" ht="27" customHeight="1">
      <c r="A127" s="11"/>
      <c r="B127" s="12" t="s">
        <v>70</v>
      </c>
      <c r="C127" s="12"/>
      <c r="D127" s="13"/>
      <c r="E127" s="242"/>
      <c r="F127" s="160">
        <f>SUM(F104:F126)</f>
        <v>0</v>
      </c>
    </row>
    <row r="128" spans="1:6" ht="27" customHeight="1">
      <c r="A128" s="14">
        <v>1.1299999999999999</v>
      </c>
      <c r="B128" s="274" t="s">
        <v>348</v>
      </c>
      <c r="C128" s="275"/>
      <c r="D128" s="275"/>
      <c r="E128" s="275"/>
      <c r="F128" s="276"/>
    </row>
    <row r="129" spans="1:6" ht="30">
      <c r="A129" s="10" t="s">
        <v>71</v>
      </c>
      <c r="B129" s="73" t="s">
        <v>141</v>
      </c>
      <c r="C129" s="81" t="s">
        <v>4</v>
      </c>
      <c r="D129" s="80">
        <v>65</v>
      </c>
      <c r="E129" s="245"/>
      <c r="F129" s="17">
        <f>D129*E129</f>
        <v>0</v>
      </c>
    </row>
    <row r="130" spans="1:6" ht="30">
      <c r="A130" s="10" t="s">
        <v>72</v>
      </c>
      <c r="B130" s="73" t="s">
        <v>142</v>
      </c>
      <c r="C130" s="81" t="s">
        <v>4</v>
      </c>
      <c r="D130" s="80">
        <v>35</v>
      </c>
      <c r="E130" s="245"/>
      <c r="F130" s="17">
        <f t="shared" ref="F130:F135" si="9">E130*D130</f>
        <v>0</v>
      </c>
    </row>
    <row r="131" spans="1:6" ht="30">
      <c r="A131" s="10" t="s">
        <v>109</v>
      </c>
      <c r="B131" s="73" t="s">
        <v>143</v>
      </c>
      <c r="C131" s="81" t="s">
        <v>4</v>
      </c>
      <c r="D131" s="80">
        <v>70</v>
      </c>
      <c r="E131" s="245"/>
      <c r="F131" s="17">
        <f t="shared" si="9"/>
        <v>0</v>
      </c>
    </row>
    <row r="132" spans="1:6">
      <c r="A132" s="10" t="s">
        <v>110</v>
      </c>
      <c r="B132" s="73" t="s">
        <v>144</v>
      </c>
      <c r="C132" s="81" t="s">
        <v>6</v>
      </c>
      <c r="D132" s="80">
        <v>9</v>
      </c>
      <c r="E132" s="245"/>
      <c r="F132" s="17">
        <f t="shared" si="9"/>
        <v>0</v>
      </c>
    </row>
    <row r="133" spans="1:6" ht="30">
      <c r="A133" s="10" t="s">
        <v>111</v>
      </c>
      <c r="B133" s="73" t="s">
        <v>145</v>
      </c>
      <c r="C133" s="81" t="s">
        <v>6</v>
      </c>
      <c r="D133" s="80">
        <v>1</v>
      </c>
      <c r="E133" s="245"/>
      <c r="F133" s="17">
        <f t="shared" si="9"/>
        <v>0</v>
      </c>
    </row>
    <row r="134" spans="1:6" ht="30">
      <c r="A134" s="10" t="s">
        <v>112</v>
      </c>
      <c r="B134" s="73" t="s">
        <v>146</v>
      </c>
      <c r="C134" s="81" t="s">
        <v>6</v>
      </c>
      <c r="D134" s="80">
        <v>4</v>
      </c>
      <c r="E134" s="245"/>
      <c r="F134" s="17">
        <f t="shared" si="9"/>
        <v>0</v>
      </c>
    </row>
    <row r="135" spans="1:6">
      <c r="A135" s="10" t="s">
        <v>113</v>
      </c>
      <c r="B135" s="73" t="s">
        <v>147</v>
      </c>
      <c r="C135" s="81" t="s">
        <v>6</v>
      </c>
      <c r="D135" s="80">
        <v>2</v>
      </c>
      <c r="E135" s="245"/>
      <c r="F135" s="17">
        <f t="shared" si="9"/>
        <v>0</v>
      </c>
    </row>
    <row r="136" spans="1:6">
      <c r="A136" s="10" t="s">
        <v>114</v>
      </c>
      <c r="B136" s="73" t="s">
        <v>148</v>
      </c>
      <c r="C136" s="81" t="s">
        <v>6</v>
      </c>
      <c r="D136" s="80">
        <v>10</v>
      </c>
      <c r="E136" s="245"/>
      <c r="F136" s="17">
        <f t="shared" ref="F136:F159" si="10">E136*D136</f>
        <v>0</v>
      </c>
    </row>
    <row r="137" spans="1:6">
      <c r="A137" s="10" t="s">
        <v>115</v>
      </c>
      <c r="B137" s="73" t="s">
        <v>149</v>
      </c>
      <c r="C137" s="81" t="s">
        <v>6</v>
      </c>
      <c r="D137" s="80">
        <v>10</v>
      </c>
      <c r="E137" s="245"/>
      <c r="F137" s="17">
        <f t="shared" si="10"/>
        <v>0</v>
      </c>
    </row>
    <row r="138" spans="1:6">
      <c r="A138" s="10" t="s">
        <v>116</v>
      </c>
      <c r="B138" s="73" t="s">
        <v>150</v>
      </c>
      <c r="C138" s="81" t="s">
        <v>6</v>
      </c>
      <c r="D138" s="80">
        <v>8</v>
      </c>
      <c r="E138" s="245"/>
      <c r="F138" s="17">
        <f t="shared" si="10"/>
        <v>0</v>
      </c>
    </row>
    <row r="139" spans="1:6">
      <c r="A139" s="10" t="s">
        <v>288</v>
      </c>
      <c r="B139" s="73" t="s">
        <v>151</v>
      </c>
      <c r="C139" s="81" t="s">
        <v>6</v>
      </c>
      <c r="D139" s="80">
        <v>7</v>
      </c>
      <c r="E139" s="245"/>
      <c r="F139" s="17">
        <f t="shared" si="10"/>
        <v>0</v>
      </c>
    </row>
    <row r="140" spans="1:6">
      <c r="A140" s="10" t="s">
        <v>289</v>
      </c>
      <c r="B140" s="73" t="s">
        <v>152</v>
      </c>
      <c r="C140" s="81" t="s">
        <v>6</v>
      </c>
      <c r="D140" s="80">
        <v>8</v>
      </c>
      <c r="E140" s="245"/>
      <c r="F140" s="17">
        <f t="shared" si="10"/>
        <v>0</v>
      </c>
    </row>
    <row r="141" spans="1:6">
      <c r="A141" s="10" t="s">
        <v>290</v>
      </c>
      <c r="B141" s="73" t="s">
        <v>153</v>
      </c>
      <c r="C141" s="81" t="s">
        <v>6</v>
      </c>
      <c r="D141" s="80">
        <v>12</v>
      </c>
      <c r="E141" s="245"/>
      <c r="F141" s="17">
        <f t="shared" si="10"/>
        <v>0</v>
      </c>
    </row>
    <row r="142" spans="1:6">
      <c r="A142" s="10" t="s">
        <v>291</v>
      </c>
      <c r="B142" s="73" t="s">
        <v>154</v>
      </c>
      <c r="C142" s="81" t="s">
        <v>6</v>
      </c>
      <c r="D142" s="80">
        <v>10</v>
      </c>
      <c r="E142" s="245"/>
      <c r="F142" s="17">
        <f t="shared" si="10"/>
        <v>0</v>
      </c>
    </row>
    <row r="143" spans="1:6">
      <c r="A143" s="10" t="s">
        <v>292</v>
      </c>
      <c r="B143" s="73" t="s">
        <v>155</v>
      </c>
      <c r="C143" s="81" t="s">
        <v>6</v>
      </c>
      <c r="D143" s="80">
        <v>10</v>
      </c>
      <c r="E143" s="245"/>
      <c r="F143" s="17">
        <f t="shared" si="10"/>
        <v>0</v>
      </c>
    </row>
    <row r="144" spans="1:6">
      <c r="A144" s="10" t="s">
        <v>293</v>
      </c>
      <c r="B144" s="73" t="s">
        <v>156</v>
      </c>
      <c r="C144" s="81" t="s">
        <v>6</v>
      </c>
      <c r="D144" s="80">
        <v>8</v>
      </c>
      <c r="E144" s="245"/>
      <c r="F144" s="17">
        <f t="shared" si="10"/>
        <v>0</v>
      </c>
    </row>
    <row r="145" spans="1:6">
      <c r="A145" s="10" t="s">
        <v>294</v>
      </c>
      <c r="B145" s="73" t="s">
        <v>157</v>
      </c>
      <c r="C145" s="81" t="s">
        <v>6</v>
      </c>
      <c r="D145" s="80">
        <v>18</v>
      </c>
      <c r="E145" s="245"/>
      <c r="F145" s="17">
        <f t="shared" si="10"/>
        <v>0</v>
      </c>
    </row>
    <row r="146" spans="1:6">
      <c r="A146" s="10" t="s">
        <v>295</v>
      </c>
      <c r="B146" s="73" t="s">
        <v>158</v>
      </c>
      <c r="C146" s="81" t="s">
        <v>6</v>
      </c>
      <c r="D146" s="80">
        <v>16</v>
      </c>
      <c r="E146" s="245"/>
      <c r="F146" s="17">
        <f t="shared" si="10"/>
        <v>0</v>
      </c>
    </row>
    <row r="147" spans="1:6">
      <c r="A147" s="10" t="s">
        <v>296</v>
      </c>
      <c r="B147" s="73" t="s">
        <v>159</v>
      </c>
      <c r="C147" s="81" t="s">
        <v>6</v>
      </c>
      <c r="D147" s="80">
        <v>14</v>
      </c>
      <c r="E147" s="245"/>
      <c r="F147" s="17">
        <f t="shared" si="10"/>
        <v>0</v>
      </c>
    </row>
    <row r="148" spans="1:6">
      <c r="A148" s="10" t="s">
        <v>297</v>
      </c>
      <c r="B148" s="73" t="s">
        <v>160</v>
      </c>
      <c r="C148" s="81" t="s">
        <v>6</v>
      </c>
      <c r="D148" s="80">
        <v>16</v>
      </c>
      <c r="E148" s="245"/>
      <c r="F148" s="17">
        <f t="shared" si="10"/>
        <v>0</v>
      </c>
    </row>
    <row r="149" spans="1:6">
      <c r="A149" s="10" t="s">
        <v>298</v>
      </c>
      <c r="B149" s="73" t="s">
        <v>161</v>
      </c>
      <c r="C149" s="81" t="s">
        <v>6</v>
      </c>
      <c r="D149" s="80">
        <v>8</v>
      </c>
      <c r="E149" s="245"/>
      <c r="F149" s="17">
        <f t="shared" si="10"/>
        <v>0</v>
      </c>
    </row>
    <row r="150" spans="1:6">
      <c r="A150" s="10" t="s">
        <v>299</v>
      </c>
      <c r="B150" s="73" t="s">
        <v>162</v>
      </c>
      <c r="C150" s="81" t="s">
        <v>6</v>
      </c>
      <c r="D150" s="80">
        <v>9</v>
      </c>
      <c r="E150" s="245"/>
      <c r="F150" s="17">
        <f t="shared" si="10"/>
        <v>0</v>
      </c>
    </row>
    <row r="151" spans="1:6">
      <c r="A151" s="10" t="s">
        <v>300</v>
      </c>
      <c r="B151" s="73" t="s">
        <v>163</v>
      </c>
      <c r="C151" s="81" t="s">
        <v>6</v>
      </c>
      <c r="D151" s="80">
        <v>7</v>
      </c>
      <c r="E151" s="245"/>
      <c r="F151" s="17">
        <f t="shared" si="10"/>
        <v>0</v>
      </c>
    </row>
    <row r="152" spans="1:6">
      <c r="A152" s="10" t="s">
        <v>301</v>
      </c>
      <c r="B152" s="73" t="s">
        <v>164</v>
      </c>
      <c r="C152" s="81" t="s">
        <v>6</v>
      </c>
      <c r="D152" s="80">
        <v>7</v>
      </c>
      <c r="E152" s="245"/>
      <c r="F152" s="17">
        <f t="shared" si="10"/>
        <v>0</v>
      </c>
    </row>
    <row r="153" spans="1:6">
      <c r="A153" s="10" t="s">
        <v>302</v>
      </c>
      <c r="B153" s="73" t="s">
        <v>165</v>
      </c>
      <c r="C153" s="81" t="s">
        <v>6</v>
      </c>
      <c r="D153" s="80">
        <v>11</v>
      </c>
      <c r="E153" s="245"/>
      <c r="F153" s="17">
        <f t="shared" si="10"/>
        <v>0</v>
      </c>
    </row>
    <row r="154" spans="1:6">
      <c r="A154" s="10" t="s">
        <v>303</v>
      </c>
      <c r="B154" s="73" t="s">
        <v>166</v>
      </c>
      <c r="C154" s="81" t="s">
        <v>6</v>
      </c>
      <c r="D154" s="80">
        <v>10</v>
      </c>
      <c r="E154" s="245"/>
      <c r="F154" s="17">
        <f t="shared" si="10"/>
        <v>0</v>
      </c>
    </row>
    <row r="155" spans="1:6">
      <c r="A155" s="10" t="s">
        <v>304</v>
      </c>
      <c r="B155" s="73" t="s">
        <v>167</v>
      </c>
      <c r="C155" s="81" t="s">
        <v>6</v>
      </c>
      <c r="D155" s="80">
        <v>12</v>
      </c>
      <c r="E155" s="245"/>
      <c r="F155" s="17">
        <f t="shared" si="10"/>
        <v>0</v>
      </c>
    </row>
    <row r="156" spans="1:6">
      <c r="A156" s="10" t="s">
        <v>305</v>
      </c>
      <c r="B156" s="73" t="s">
        <v>168</v>
      </c>
      <c r="C156" s="81" t="s">
        <v>6</v>
      </c>
      <c r="D156" s="80">
        <v>8</v>
      </c>
      <c r="E156" s="245"/>
      <c r="F156" s="17">
        <f t="shared" si="10"/>
        <v>0</v>
      </c>
    </row>
    <row r="157" spans="1:6">
      <c r="A157" s="10" t="s">
        <v>306</v>
      </c>
      <c r="B157" s="73" t="s">
        <v>169</v>
      </c>
      <c r="C157" s="81" t="s">
        <v>6</v>
      </c>
      <c r="D157" s="80">
        <v>6</v>
      </c>
      <c r="E157" s="245"/>
      <c r="F157" s="17">
        <f t="shared" si="10"/>
        <v>0</v>
      </c>
    </row>
    <row r="158" spans="1:6">
      <c r="A158" s="10" t="s">
        <v>307</v>
      </c>
      <c r="B158" s="73" t="s">
        <v>170</v>
      </c>
      <c r="C158" s="81" t="s">
        <v>6</v>
      </c>
      <c r="D158" s="80">
        <v>9</v>
      </c>
      <c r="E158" s="245"/>
      <c r="F158" s="17">
        <f t="shared" si="10"/>
        <v>0</v>
      </c>
    </row>
    <row r="159" spans="1:6">
      <c r="A159" s="10" t="s">
        <v>308</v>
      </c>
      <c r="B159" s="73" t="s">
        <v>171</v>
      </c>
      <c r="C159" s="81" t="s">
        <v>6</v>
      </c>
      <c r="D159" s="80">
        <v>5</v>
      </c>
      <c r="E159" s="245"/>
      <c r="F159" s="17">
        <f t="shared" si="10"/>
        <v>0</v>
      </c>
    </row>
    <row r="160" spans="1:6">
      <c r="A160" s="10" t="s">
        <v>309</v>
      </c>
      <c r="B160" s="73" t="s">
        <v>172</v>
      </c>
      <c r="C160" s="81" t="s">
        <v>6</v>
      </c>
      <c r="D160" s="80">
        <v>4</v>
      </c>
      <c r="E160" s="245"/>
      <c r="F160" s="17">
        <f>E160*D160</f>
        <v>0</v>
      </c>
    </row>
    <row r="161" spans="1:6">
      <c r="A161" s="10" t="s">
        <v>310</v>
      </c>
      <c r="B161" s="73" t="s">
        <v>173</v>
      </c>
      <c r="C161" s="81" t="s">
        <v>6</v>
      </c>
      <c r="D161" s="80">
        <v>15</v>
      </c>
      <c r="E161" s="245"/>
      <c r="F161" s="17">
        <f>E161*D161</f>
        <v>0</v>
      </c>
    </row>
    <row r="162" spans="1:6">
      <c r="A162" s="10" t="s">
        <v>311</v>
      </c>
      <c r="B162" s="73" t="s">
        <v>174</v>
      </c>
      <c r="C162" s="81" t="s">
        <v>6</v>
      </c>
      <c r="D162" s="80">
        <v>6</v>
      </c>
      <c r="E162" s="245"/>
      <c r="F162" s="17">
        <f>E162*D162</f>
        <v>0</v>
      </c>
    </row>
    <row r="163" spans="1:6">
      <c r="A163" s="10" t="s">
        <v>312</v>
      </c>
      <c r="B163" s="73" t="s">
        <v>175</v>
      </c>
      <c r="C163" s="81" t="s">
        <v>6</v>
      </c>
      <c r="D163" s="80">
        <v>8</v>
      </c>
      <c r="E163" s="245"/>
      <c r="F163" s="17">
        <f>E163*D163</f>
        <v>0</v>
      </c>
    </row>
    <row r="164" spans="1:6">
      <c r="A164" s="10" t="s">
        <v>313</v>
      </c>
      <c r="B164" s="73" t="s">
        <v>176</v>
      </c>
      <c r="C164" s="81" t="s">
        <v>6</v>
      </c>
      <c r="D164" s="80">
        <v>7</v>
      </c>
      <c r="E164" s="245"/>
      <c r="F164" s="17">
        <f t="shared" ref="F164:F181" si="11">E164*D164</f>
        <v>0</v>
      </c>
    </row>
    <row r="165" spans="1:6">
      <c r="A165" s="10" t="s">
        <v>314</v>
      </c>
      <c r="B165" s="73" t="s">
        <v>177</v>
      </c>
      <c r="C165" s="81" t="s">
        <v>6</v>
      </c>
      <c r="D165" s="80">
        <v>12</v>
      </c>
      <c r="E165" s="245"/>
      <c r="F165" s="17">
        <f t="shared" si="11"/>
        <v>0</v>
      </c>
    </row>
    <row r="166" spans="1:6">
      <c r="A166" s="10" t="s">
        <v>315</v>
      </c>
      <c r="B166" s="73" t="s">
        <v>178</v>
      </c>
      <c r="C166" s="81" t="s">
        <v>6</v>
      </c>
      <c r="D166" s="80">
        <v>8</v>
      </c>
      <c r="E166" s="245"/>
      <c r="F166" s="17">
        <f t="shared" si="11"/>
        <v>0</v>
      </c>
    </row>
    <row r="167" spans="1:6">
      <c r="A167" s="10" t="s">
        <v>316</v>
      </c>
      <c r="B167" s="73" t="s">
        <v>179</v>
      </c>
      <c r="C167" s="81" t="s">
        <v>6</v>
      </c>
      <c r="D167" s="80">
        <v>6</v>
      </c>
      <c r="E167" s="245"/>
      <c r="F167" s="17">
        <f t="shared" si="11"/>
        <v>0</v>
      </c>
    </row>
    <row r="168" spans="1:6">
      <c r="A168" s="10" t="s">
        <v>317</v>
      </c>
      <c r="B168" s="73" t="s">
        <v>180</v>
      </c>
      <c r="C168" s="81" t="s">
        <v>6</v>
      </c>
      <c r="D168" s="80">
        <v>8</v>
      </c>
      <c r="E168" s="245"/>
      <c r="F168" s="17">
        <f t="shared" si="11"/>
        <v>0</v>
      </c>
    </row>
    <row r="169" spans="1:6">
      <c r="A169" s="10" t="s">
        <v>318</v>
      </c>
      <c r="B169" s="73" t="s">
        <v>181</v>
      </c>
      <c r="C169" s="81" t="s">
        <v>6</v>
      </c>
      <c r="D169" s="80">
        <v>35</v>
      </c>
      <c r="E169" s="245"/>
      <c r="F169" s="17">
        <f t="shared" si="11"/>
        <v>0</v>
      </c>
    </row>
    <row r="170" spans="1:6">
      <c r="A170" s="10" t="s">
        <v>319</v>
      </c>
      <c r="B170" s="73" t="s">
        <v>182</v>
      </c>
      <c r="C170" s="81" t="s">
        <v>4</v>
      </c>
      <c r="D170" s="80">
        <v>56</v>
      </c>
      <c r="E170" s="245"/>
      <c r="F170" s="17">
        <f t="shared" si="11"/>
        <v>0</v>
      </c>
    </row>
    <row r="171" spans="1:6">
      <c r="A171" s="10" t="s">
        <v>320</v>
      </c>
      <c r="B171" s="73" t="s">
        <v>183</v>
      </c>
      <c r="C171" s="81" t="s">
        <v>6</v>
      </c>
      <c r="D171" s="80">
        <v>44</v>
      </c>
      <c r="E171" s="245"/>
      <c r="F171" s="17">
        <f t="shared" si="11"/>
        <v>0</v>
      </c>
    </row>
    <row r="172" spans="1:6">
      <c r="A172" s="10" t="s">
        <v>321</v>
      </c>
      <c r="B172" s="73" t="s">
        <v>184</v>
      </c>
      <c r="C172" s="81" t="s">
        <v>6</v>
      </c>
      <c r="D172" s="80">
        <v>35</v>
      </c>
      <c r="E172" s="245"/>
      <c r="F172" s="17">
        <f t="shared" si="11"/>
        <v>0</v>
      </c>
    </row>
    <row r="173" spans="1:6">
      <c r="A173" s="10" t="s">
        <v>322</v>
      </c>
      <c r="B173" s="73" t="s">
        <v>185</v>
      </c>
      <c r="C173" s="81" t="s">
        <v>6</v>
      </c>
      <c r="D173" s="80">
        <v>2</v>
      </c>
      <c r="E173" s="245"/>
      <c r="F173" s="17">
        <f t="shared" si="11"/>
        <v>0</v>
      </c>
    </row>
    <row r="174" spans="1:6">
      <c r="A174" s="10" t="s">
        <v>323</v>
      </c>
      <c r="B174" s="73" t="s">
        <v>186</v>
      </c>
      <c r="C174" s="81" t="s">
        <v>6</v>
      </c>
      <c r="D174" s="80">
        <v>4</v>
      </c>
      <c r="E174" s="245"/>
      <c r="F174" s="17">
        <f t="shared" si="11"/>
        <v>0</v>
      </c>
    </row>
    <row r="175" spans="1:6">
      <c r="A175" s="10" t="s">
        <v>324</v>
      </c>
      <c r="B175" s="73" t="s">
        <v>187</v>
      </c>
      <c r="C175" s="81" t="s">
        <v>6</v>
      </c>
      <c r="D175" s="80">
        <v>4</v>
      </c>
      <c r="E175" s="245"/>
      <c r="F175" s="17">
        <f t="shared" si="11"/>
        <v>0</v>
      </c>
    </row>
    <row r="176" spans="1:6">
      <c r="A176" s="10" t="s">
        <v>325</v>
      </c>
      <c r="B176" s="73" t="s">
        <v>188</v>
      </c>
      <c r="C176" s="81" t="s">
        <v>6</v>
      </c>
      <c r="D176" s="80">
        <v>8</v>
      </c>
      <c r="E176" s="245"/>
      <c r="F176" s="17">
        <f t="shared" si="11"/>
        <v>0</v>
      </c>
    </row>
    <row r="177" spans="1:6">
      <c r="A177" s="10" t="s">
        <v>326</v>
      </c>
      <c r="B177" s="73" t="s">
        <v>189</v>
      </c>
      <c r="C177" s="81" t="s">
        <v>6</v>
      </c>
      <c r="D177" s="80">
        <v>8</v>
      </c>
      <c r="E177" s="245"/>
      <c r="F177" s="17">
        <f t="shared" si="11"/>
        <v>0</v>
      </c>
    </row>
    <row r="178" spans="1:6">
      <c r="A178" s="10" t="s">
        <v>327</v>
      </c>
      <c r="B178" s="73" t="s">
        <v>190</v>
      </c>
      <c r="C178" s="81" t="s">
        <v>6</v>
      </c>
      <c r="D178" s="80">
        <v>8</v>
      </c>
      <c r="E178" s="245"/>
      <c r="F178" s="17">
        <f t="shared" si="11"/>
        <v>0</v>
      </c>
    </row>
    <row r="179" spans="1:6">
      <c r="A179" s="10" t="s">
        <v>328</v>
      </c>
      <c r="B179" s="73" t="s">
        <v>191</v>
      </c>
      <c r="C179" s="81" t="s">
        <v>6</v>
      </c>
      <c r="D179" s="80">
        <v>8</v>
      </c>
      <c r="E179" s="245"/>
      <c r="F179" s="17">
        <f t="shared" si="11"/>
        <v>0</v>
      </c>
    </row>
    <row r="180" spans="1:6">
      <c r="A180" s="10" t="s">
        <v>329</v>
      </c>
      <c r="B180" s="73" t="s">
        <v>192</v>
      </c>
      <c r="C180" s="81" t="s">
        <v>6</v>
      </c>
      <c r="D180" s="80">
        <v>8</v>
      </c>
      <c r="E180" s="245"/>
      <c r="F180" s="17">
        <f t="shared" si="11"/>
        <v>0</v>
      </c>
    </row>
    <row r="181" spans="1:6">
      <c r="A181" s="10" t="s">
        <v>330</v>
      </c>
      <c r="B181" s="73" t="s">
        <v>193</v>
      </c>
      <c r="C181" s="81" t="s">
        <v>6</v>
      </c>
      <c r="D181" s="80">
        <v>6</v>
      </c>
      <c r="E181" s="245"/>
      <c r="F181" s="17">
        <f t="shared" si="11"/>
        <v>0</v>
      </c>
    </row>
    <row r="182" spans="1:6" ht="27" customHeight="1">
      <c r="A182" s="11"/>
      <c r="B182" s="12" t="s">
        <v>243</v>
      </c>
      <c r="C182" s="12"/>
      <c r="D182" s="13"/>
      <c r="E182" s="242"/>
      <c r="F182" s="160">
        <f>SUM(F129:F181)</f>
        <v>0</v>
      </c>
    </row>
    <row r="183" spans="1:6" ht="27" customHeight="1">
      <c r="A183" s="14">
        <v>1.1399999999999999</v>
      </c>
      <c r="B183" s="274" t="s">
        <v>244</v>
      </c>
      <c r="C183" s="275"/>
      <c r="D183" s="275"/>
      <c r="E183" s="275"/>
      <c r="F183" s="276"/>
    </row>
    <row r="184" spans="1:6" ht="27" customHeight="1">
      <c r="A184" s="10" t="s">
        <v>331</v>
      </c>
      <c r="B184" s="73" t="s">
        <v>194</v>
      </c>
      <c r="C184" s="81" t="s">
        <v>73</v>
      </c>
      <c r="D184" s="81">
        <f>'Volume Sheet'!$D$437</f>
        <v>110.13000000000002</v>
      </c>
      <c r="E184" s="246"/>
      <c r="F184" s="163">
        <f>E184*D184</f>
        <v>0</v>
      </c>
    </row>
    <row r="185" spans="1:6" ht="27" customHeight="1">
      <c r="A185" s="10" t="s">
        <v>332</v>
      </c>
      <c r="B185" s="73" t="s">
        <v>195</v>
      </c>
      <c r="C185" s="81" t="s">
        <v>73</v>
      </c>
      <c r="D185" s="81">
        <f>'Volume Sheet'!$D$441</f>
        <v>15.12</v>
      </c>
      <c r="E185" s="246"/>
      <c r="F185" s="163">
        <f>E185*D185</f>
        <v>0</v>
      </c>
    </row>
    <row r="186" spans="1:6">
      <c r="A186" s="10" t="s">
        <v>333</v>
      </c>
      <c r="B186" s="73" t="s">
        <v>196</v>
      </c>
      <c r="C186" s="81" t="s">
        <v>73</v>
      </c>
      <c r="D186" s="81">
        <f>'Volume Sheet'!$D$444</f>
        <v>26.847000000000001</v>
      </c>
      <c r="E186" s="246"/>
      <c r="F186" s="163">
        <f>E186*D186</f>
        <v>0</v>
      </c>
    </row>
    <row r="187" spans="1:6" ht="27" customHeight="1">
      <c r="A187" s="10" t="s">
        <v>334</v>
      </c>
      <c r="B187" s="73" t="s">
        <v>197</v>
      </c>
      <c r="C187" s="81" t="s">
        <v>229</v>
      </c>
      <c r="D187" s="81">
        <f>'Volume Sheet'!$D$450</f>
        <v>123.60000000000001</v>
      </c>
      <c r="E187" s="246"/>
      <c r="F187" s="163">
        <f t="shared" ref="F187:F193" si="12">E187*D187</f>
        <v>0</v>
      </c>
    </row>
    <row r="188" spans="1:6" ht="27" customHeight="1">
      <c r="A188" s="10" t="s">
        <v>335</v>
      </c>
      <c r="B188" s="73" t="s">
        <v>198</v>
      </c>
      <c r="C188" s="81" t="s">
        <v>73</v>
      </c>
      <c r="D188" s="81">
        <f>'Volume Sheet'!$D$455</f>
        <v>8.4599999999999991</v>
      </c>
      <c r="E188" s="246"/>
      <c r="F188" s="163">
        <f t="shared" si="12"/>
        <v>0</v>
      </c>
    </row>
    <row r="189" spans="1:6" ht="27" customHeight="1">
      <c r="A189" s="10" t="s">
        <v>336</v>
      </c>
      <c r="B189" s="73" t="s">
        <v>199</v>
      </c>
      <c r="C189" s="81" t="s">
        <v>73</v>
      </c>
      <c r="D189" s="81">
        <f>+'Volume Sheet'!D457</f>
        <v>3</v>
      </c>
      <c r="E189" s="247"/>
      <c r="F189" s="163">
        <f t="shared" si="12"/>
        <v>0</v>
      </c>
    </row>
    <row r="190" spans="1:6" ht="27" customHeight="1">
      <c r="A190" s="10" t="s">
        <v>337</v>
      </c>
      <c r="B190" s="73" t="s">
        <v>557</v>
      </c>
      <c r="C190" s="81" t="s">
        <v>229</v>
      </c>
      <c r="D190" s="81">
        <v>104</v>
      </c>
      <c r="E190" s="246"/>
      <c r="F190" s="163">
        <f t="shared" si="12"/>
        <v>0</v>
      </c>
    </row>
    <row r="191" spans="1:6" ht="27" customHeight="1">
      <c r="A191" s="10" t="s">
        <v>338</v>
      </c>
      <c r="B191" s="73" t="s">
        <v>201</v>
      </c>
      <c r="C191" s="81" t="s">
        <v>4</v>
      </c>
      <c r="D191" s="81">
        <v>18</v>
      </c>
      <c r="E191" s="246"/>
      <c r="F191" s="163">
        <f t="shared" si="12"/>
        <v>0</v>
      </c>
    </row>
    <row r="192" spans="1:6" ht="27" customHeight="1">
      <c r="A192" s="10" t="s">
        <v>339</v>
      </c>
      <c r="B192" s="73" t="s">
        <v>202</v>
      </c>
      <c r="C192" s="81" t="s">
        <v>6</v>
      </c>
      <c r="D192" s="81">
        <v>2</v>
      </c>
      <c r="E192" s="246"/>
      <c r="F192" s="163">
        <f t="shared" si="12"/>
        <v>0</v>
      </c>
    </row>
    <row r="193" spans="1:6">
      <c r="A193" s="10" t="s">
        <v>340</v>
      </c>
      <c r="B193" s="73" t="s">
        <v>203</v>
      </c>
      <c r="C193" s="81" t="s">
        <v>6</v>
      </c>
      <c r="D193" s="81">
        <v>2</v>
      </c>
      <c r="E193" s="246"/>
      <c r="F193" s="163">
        <f t="shared" si="12"/>
        <v>0</v>
      </c>
    </row>
    <row r="194" spans="1:6" ht="19.5" customHeight="1">
      <c r="A194" s="11"/>
      <c r="B194" s="12" t="s">
        <v>245</v>
      </c>
      <c r="C194" s="12"/>
      <c r="D194" s="13"/>
      <c r="E194" s="242"/>
      <c r="F194" s="160">
        <f>SUM(F184:F193)</f>
        <v>0</v>
      </c>
    </row>
    <row r="195" spans="1:6" ht="19.5" customHeight="1">
      <c r="A195" s="61"/>
      <c r="B195" s="50" t="s">
        <v>352</v>
      </c>
      <c r="C195" s="51"/>
      <c r="D195" s="62"/>
      <c r="E195" s="248"/>
      <c r="F195" s="167">
        <f>F194+F182+F127+F102+F95+F88+F82+F78+F67+F61+F55+F46+F40+F33</f>
        <v>0</v>
      </c>
    </row>
    <row r="196" spans="1:6" ht="34.9" customHeight="1">
      <c r="A196" s="29">
        <v>2</v>
      </c>
      <c r="B196" s="323" t="s">
        <v>731</v>
      </c>
      <c r="C196" s="324"/>
      <c r="D196" s="30"/>
      <c r="E196" s="249"/>
      <c r="F196" s="168"/>
    </row>
    <row r="197" spans="1:6" ht="28.15" customHeight="1">
      <c r="A197" s="31">
        <v>2.0099999999999998</v>
      </c>
      <c r="B197" s="71" t="s">
        <v>558</v>
      </c>
      <c r="C197" s="8" t="s">
        <v>4</v>
      </c>
      <c r="D197" s="9">
        <v>120</v>
      </c>
      <c r="E197" s="42"/>
      <c r="F197" s="169">
        <f>+E197*D197</f>
        <v>0</v>
      </c>
    </row>
    <row r="198" spans="1:6" ht="31.9" customHeight="1">
      <c r="A198" s="31">
        <v>2.02</v>
      </c>
      <c r="B198" s="75" t="s">
        <v>12</v>
      </c>
      <c r="C198" s="8" t="s">
        <v>5</v>
      </c>
      <c r="D198" s="9">
        <v>1</v>
      </c>
      <c r="E198" s="42"/>
      <c r="F198" s="169">
        <f t="shared" ref="F198:F200" si="13">D198*E198</f>
        <v>0</v>
      </c>
    </row>
    <row r="199" spans="1:6" ht="31.9" customHeight="1">
      <c r="A199" s="31">
        <v>2.0299999999999998</v>
      </c>
      <c r="B199" s="76" t="s">
        <v>13</v>
      </c>
      <c r="C199" s="28" t="s">
        <v>5</v>
      </c>
      <c r="D199" s="33">
        <v>1</v>
      </c>
      <c r="E199" s="48"/>
      <c r="F199" s="169">
        <f t="shared" si="13"/>
        <v>0</v>
      </c>
    </row>
    <row r="200" spans="1:6" ht="76.5" customHeight="1">
      <c r="A200" s="31">
        <v>2.04</v>
      </c>
      <c r="B200" s="77" t="s">
        <v>559</v>
      </c>
      <c r="C200" s="28" t="s">
        <v>5</v>
      </c>
      <c r="D200" s="33">
        <v>1</v>
      </c>
      <c r="E200" s="42"/>
      <c r="F200" s="169">
        <f t="shared" si="13"/>
        <v>0</v>
      </c>
    </row>
    <row r="201" spans="1:6" ht="21.6" customHeight="1">
      <c r="A201" s="89"/>
      <c r="B201" s="306" t="s">
        <v>730</v>
      </c>
      <c r="C201" s="306"/>
      <c r="D201" s="306"/>
      <c r="E201" s="307"/>
      <c r="F201" s="170">
        <f>SUM(F197:F200)</f>
        <v>0</v>
      </c>
    </row>
    <row r="202" spans="1:6" ht="21.6" customHeight="1" thickBot="1">
      <c r="A202" s="90">
        <v>3</v>
      </c>
      <c r="B202" s="101" t="s">
        <v>246</v>
      </c>
      <c r="C202" s="91"/>
      <c r="D202" s="91"/>
      <c r="E202" s="91"/>
      <c r="F202" s="171"/>
    </row>
    <row r="203" spans="1:6" ht="30">
      <c r="A203" s="31">
        <v>3.01</v>
      </c>
      <c r="B203" s="73" t="s">
        <v>205</v>
      </c>
      <c r="C203" s="81" t="s">
        <v>6</v>
      </c>
      <c r="D203" s="81">
        <v>1</v>
      </c>
      <c r="E203" s="250"/>
      <c r="F203" s="172">
        <f>D203*E203</f>
        <v>0</v>
      </c>
    </row>
    <row r="204" spans="1:6">
      <c r="A204" s="31">
        <v>3.02</v>
      </c>
      <c r="B204" s="73" t="s">
        <v>206</v>
      </c>
      <c r="C204" s="81" t="s">
        <v>4</v>
      </c>
      <c r="D204" s="81">
        <v>48</v>
      </c>
      <c r="E204" s="246"/>
      <c r="F204" s="172">
        <f t="shared" ref="F204:F214" si="14">D204*E204</f>
        <v>0</v>
      </c>
    </row>
    <row r="205" spans="1:6">
      <c r="A205" s="31">
        <v>3.03</v>
      </c>
      <c r="B205" s="73" t="s">
        <v>207</v>
      </c>
      <c r="C205" s="81" t="s">
        <v>4</v>
      </c>
      <c r="D205" s="81">
        <v>166</v>
      </c>
      <c r="E205" s="246"/>
      <c r="F205" s="172">
        <f t="shared" si="14"/>
        <v>0</v>
      </c>
    </row>
    <row r="206" spans="1:6">
      <c r="A206" s="31">
        <v>3.04</v>
      </c>
      <c r="B206" s="10" t="s">
        <v>208</v>
      </c>
      <c r="C206" s="81" t="s">
        <v>4</v>
      </c>
      <c r="D206" s="81">
        <v>48</v>
      </c>
      <c r="E206" s="246"/>
      <c r="F206" s="172">
        <f t="shared" si="14"/>
        <v>0</v>
      </c>
    </row>
    <row r="207" spans="1:6">
      <c r="A207" s="31">
        <v>3.05</v>
      </c>
      <c r="B207" s="73" t="s">
        <v>209</v>
      </c>
      <c r="C207" s="81" t="s">
        <v>4</v>
      </c>
      <c r="D207" s="81">
        <v>40</v>
      </c>
      <c r="E207" s="246"/>
      <c r="F207" s="172">
        <f t="shared" si="14"/>
        <v>0</v>
      </c>
    </row>
    <row r="208" spans="1:6">
      <c r="A208" s="31">
        <v>3.06</v>
      </c>
      <c r="B208" s="73" t="s">
        <v>210</v>
      </c>
      <c r="C208" s="81" t="s">
        <v>4</v>
      </c>
      <c r="D208" s="81">
        <v>360</v>
      </c>
      <c r="E208" s="246"/>
      <c r="F208" s="172">
        <f t="shared" si="14"/>
        <v>0</v>
      </c>
    </row>
    <row r="209" spans="1:6">
      <c r="A209" s="31">
        <v>3.07</v>
      </c>
      <c r="B209" s="73" t="s">
        <v>211</v>
      </c>
      <c r="C209" s="81" t="s">
        <v>4</v>
      </c>
      <c r="D209" s="81">
        <v>174</v>
      </c>
      <c r="E209" s="246"/>
      <c r="F209" s="172">
        <f t="shared" si="14"/>
        <v>0</v>
      </c>
    </row>
    <row r="210" spans="1:6">
      <c r="A210" s="31">
        <v>3.08</v>
      </c>
      <c r="B210" s="73" t="s">
        <v>212</v>
      </c>
      <c r="C210" s="81" t="s">
        <v>4</v>
      </c>
      <c r="D210" s="81">
        <v>1</v>
      </c>
      <c r="E210" s="246"/>
      <c r="F210" s="172">
        <f t="shared" si="14"/>
        <v>0</v>
      </c>
    </row>
    <row r="211" spans="1:6">
      <c r="A211" s="31">
        <v>3.09</v>
      </c>
      <c r="B211" s="73" t="s">
        <v>213</v>
      </c>
      <c r="C211" s="81" t="s">
        <v>15</v>
      </c>
      <c r="D211" s="81">
        <v>2</v>
      </c>
      <c r="E211" s="246"/>
      <c r="F211" s="172">
        <f t="shared" si="14"/>
        <v>0</v>
      </c>
    </row>
    <row r="212" spans="1:6">
      <c r="A212" s="31">
        <v>3.1</v>
      </c>
      <c r="B212" s="73" t="s">
        <v>214</v>
      </c>
      <c r="C212" s="81" t="s">
        <v>4</v>
      </c>
      <c r="D212" s="81">
        <v>60</v>
      </c>
      <c r="E212" s="246"/>
      <c r="F212" s="172">
        <f t="shared" si="14"/>
        <v>0</v>
      </c>
    </row>
    <row r="213" spans="1:6">
      <c r="A213" s="31">
        <v>3.11</v>
      </c>
      <c r="B213" s="73" t="s">
        <v>215</v>
      </c>
      <c r="C213" s="81" t="s">
        <v>15</v>
      </c>
      <c r="D213" s="81">
        <v>1</v>
      </c>
      <c r="E213" s="246"/>
      <c r="F213" s="172">
        <f t="shared" si="14"/>
        <v>0</v>
      </c>
    </row>
    <row r="214" spans="1:6" ht="30">
      <c r="A214" s="31">
        <v>3.12</v>
      </c>
      <c r="B214" s="73" t="s">
        <v>216</v>
      </c>
      <c r="C214" s="81" t="s">
        <v>204</v>
      </c>
      <c r="D214" s="81">
        <v>20</v>
      </c>
      <c r="E214" s="246"/>
      <c r="F214" s="172">
        <f t="shared" si="14"/>
        <v>0</v>
      </c>
    </row>
    <row r="215" spans="1:6" ht="21.6" customHeight="1">
      <c r="A215" s="92"/>
      <c r="B215" s="308" t="s">
        <v>247</v>
      </c>
      <c r="C215" s="309"/>
      <c r="D215" s="309"/>
      <c r="E215" s="310"/>
      <c r="F215" s="173">
        <f>SUM(F203:F214)</f>
        <v>0</v>
      </c>
    </row>
    <row r="216" spans="1:6" ht="21.6" customHeight="1" thickBot="1">
      <c r="A216" s="93">
        <v>4</v>
      </c>
      <c r="B216" s="311" t="s">
        <v>81</v>
      </c>
      <c r="C216" s="312"/>
      <c r="D216" s="312"/>
      <c r="E216" s="312"/>
      <c r="F216" s="313"/>
    </row>
    <row r="217" spans="1:6" ht="32.65" customHeight="1">
      <c r="A217" s="174">
        <v>4.01</v>
      </c>
      <c r="B217" s="175" t="s">
        <v>82</v>
      </c>
      <c r="C217" s="176" t="s">
        <v>7</v>
      </c>
      <c r="D217" s="177">
        <v>22</v>
      </c>
      <c r="E217" s="149"/>
      <c r="F217" s="178">
        <f>D217*E217</f>
        <v>0</v>
      </c>
    </row>
    <row r="218" spans="1:6" ht="184.9" customHeight="1">
      <c r="A218" s="31">
        <v>4.0199999999999996</v>
      </c>
      <c r="B218" s="37" t="s">
        <v>8</v>
      </c>
      <c r="C218" s="38" t="s">
        <v>7</v>
      </c>
      <c r="D218" s="27">
        <v>1</v>
      </c>
      <c r="E218" s="98"/>
      <c r="F218" s="179">
        <f t="shared" ref="F218:F225" si="15">D218*E218</f>
        <v>0</v>
      </c>
    </row>
    <row r="219" spans="1:6" ht="52.15" customHeight="1">
      <c r="A219" s="31">
        <v>4.03</v>
      </c>
      <c r="B219" s="37" t="s">
        <v>560</v>
      </c>
      <c r="C219" s="38" t="s">
        <v>7</v>
      </c>
      <c r="D219" s="27">
        <v>12</v>
      </c>
      <c r="E219" s="98"/>
      <c r="F219" s="179">
        <f t="shared" si="15"/>
        <v>0</v>
      </c>
    </row>
    <row r="220" spans="1:6" ht="30.6" customHeight="1">
      <c r="A220" s="31">
        <v>4.04</v>
      </c>
      <c r="B220" s="39" t="s">
        <v>9</v>
      </c>
      <c r="C220" s="38" t="s">
        <v>84</v>
      </c>
      <c r="D220" s="27">
        <v>1</v>
      </c>
      <c r="E220" s="47"/>
      <c r="F220" s="179">
        <f t="shared" si="15"/>
        <v>0</v>
      </c>
    </row>
    <row r="221" spans="1:6" ht="30.6" customHeight="1">
      <c r="A221" s="31" t="s">
        <v>520</v>
      </c>
      <c r="B221" s="39" t="s">
        <v>522</v>
      </c>
      <c r="C221" s="38" t="s">
        <v>3</v>
      </c>
      <c r="D221" s="27">
        <f>+'Volume Sheet'!D499</f>
        <v>24.451200000000004</v>
      </c>
      <c r="E221" s="47"/>
      <c r="F221" s="179">
        <f>+E221*D221</f>
        <v>0</v>
      </c>
    </row>
    <row r="222" spans="1:6" ht="30.6" customHeight="1">
      <c r="A222" s="31" t="s">
        <v>521</v>
      </c>
      <c r="B222" s="39" t="s">
        <v>523</v>
      </c>
      <c r="C222" s="38" t="s">
        <v>3</v>
      </c>
      <c r="D222" s="27">
        <f>+'Volume Sheet'!D502</f>
        <v>4.0752000000000006</v>
      </c>
      <c r="E222" s="47"/>
      <c r="F222" s="179">
        <f>+E222*D222</f>
        <v>0</v>
      </c>
    </row>
    <row r="223" spans="1:6" ht="75" customHeight="1">
      <c r="A223" s="31">
        <v>4.05</v>
      </c>
      <c r="B223" s="40" t="s">
        <v>85</v>
      </c>
      <c r="C223" s="38" t="s">
        <v>3</v>
      </c>
      <c r="D223" s="27">
        <f>+'Volume Sheet'!D505</f>
        <v>13.2255</v>
      </c>
      <c r="E223" s="47"/>
      <c r="F223" s="179">
        <f t="shared" si="15"/>
        <v>0</v>
      </c>
    </row>
    <row r="224" spans="1:6" ht="74.45" customHeight="1">
      <c r="A224" s="31">
        <v>4.0599999999999996</v>
      </c>
      <c r="B224" s="40" t="s">
        <v>517</v>
      </c>
      <c r="C224" s="38" t="s">
        <v>86</v>
      </c>
      <c r="D224" s="27">
        <v>1</v>
      </c>
      <c r="E224" s="98"/>
      <c r="F224" s="179">
        <f t="shared" si="15"/>
        <v>0</v>
      </c>
    </row>
    <row r="225" spans="1:6" ht="59.65" customHeight="1" thickBot="1">
      <c r="A225" s="180">
        <v>4.07</v>
      </c>
      <c r="B225" s="181" t="s">
        <v>519</v>
      </c>
      <c r="C225" s="182" t="s">
        <v>0</v>
      </c>
      <c r="D225" s="183">
        <v>1</v>
      </c>
      <c r="E225" s="150"/>
      <c r="F225" s="184">
        <f t="shared" si="15"/>
        <v>0</v>
      </c>
    </row>
    <row r="226" spans="1:6" ht="19.149999999999999" customHeight="1">
      <c r="A226" s="185"/>
      <c r="B226" s="314" t="s">
        <v>87</v>
      </c>
      <c r="C226" s="315"/>
      <c r="D226" s="315"/>
      <c r="E226" s="316"/>
      <c r="F226" s="186">
        <f>SUM(F217:F225)</f>
        <v>0</v>
      </c>
    </row>
    <row r="227" spans="1:6" ht="19.149999999999999" customHeight="1" thickBot="1">
      <c r="A227" s="187">
        <v>5</v>
      </c>
      <c r="B227" s="279" t="s">
        <v>593</v>
      </c>
      <c r="C227" s="280"/>
      <c r="D227" s="280"/>
      <c r="E227" s="280"/>
      <c r="F227" s="281"/>
    </row>
    <row r="228" spans="1:6" ht="19.149999999999999" customHeight="1">
      <c r="A228" s="188">
        <v>5.01</v>
      </c>
      <c r="B228" s="189" t="s">
        <v>580</v>
      </c>
      <c r="C228" s="189" t="s">
        <v>578</v>
      </c>
      <c r="D228" s="189">
        <f>'LPG Canopy Volumes'!H6</f>
        <v>1</v>
      </c>
      <c r="E228" s="251"/>
      <c r="F228" s="190">
        <f>+E228*D228</f>
        <v>0</v>
      </c>
    </row>
    <row r="229" spans="1:6" ht="19.149999999999999" customHeight="1">
      <c r="A229" s="191">
        <v>5.0199999999999996</v>
      </c>
      <c r="B229" s="110" t="s">
        <v>581</v>
      </c>
      <c r="C229" s="110" t="s">
        <v>578</v>
      </c>
      <c r="D229" s="110">
        <f>'LPG Canopy Volumes'!H7</f>
        <v>3.8879999999999999</v>
      </c>
      <c r="E229" s="252"/>
      <c r="F229" s="192">
        <f>+E229*D229</f>
        <v>0</v>
      </c>
    </row>
    <row r="230" spans="1:6" ht="19.149999999999999" customHeight="1">
      <c r="A230" s="191">
        <v>5.03</v>
      </c>
      <c r="B230" s="110" t="s">
        <v>602</v>
      </c>
      <c r="C230" s="110" t="s">
        <v>578</v>
      </c>
      <c r="D230" s="110">
        <f>'LPG Canopy Volumes'!H8</f>
        <v>2.6999999999999997</v>
      </c>
      <c r="E230" s="252"/>
      <c r="F230" s="192">
        <f>+E230*D230</f>
        <v>0</v>
      </c>
    </row>
    <row r="231" spans="1:6" ht="19.149999999999999" customHeight="1">
      <c r="A231" s="191">
        <v>5.04</v>
      </c>
      <c r="B231" s="110" t="s">
        <v>583</v>
      </c>
      <c r="C231" s="110" t="s">
        <v>578</v>
      </c>
      <c r="D231" s="110">
        <f>'LPG Canopy Volumes'!H9</f>
        <v>0.125</v>
      </c>
      <c r="E231" s="252"/>
      <c r="F231" s="192">
        <f t="shared" ref="F231:F238" si="16">+E231*D231</f>
        <v>0</v>
      </c>
    </row>
    <row r="232" spans="1:6" ht="19.149999999999999" customHeight="1">
      <c r="A232" s="191">
        <v>5.05</v>
      </c>
      <c r="B232" s="110" t="s">
        <v>584</v>
      </c>
      <c r="C232" s="110" t="s">
        <v>4</v>
      </c>
      <c r="D232" s="110">
        <f>'LPG Canopy Volumes'!H10</f>
        <v>14</v>
      </c>
      <c r="E232" s="252"/>
      <c r="F232" s="192">
        <f t="shared" si="16"/>
        <v>0</v>
      </c>
    </row>
    <row r="233" spans="1:6" ht="19.149999999999999" customHeight="1">
      <c r="A233" s="191">
        <v>5.0599999999999996</v>
      </c>
      <c r="B233" s="110" t="s">
        <v>585</v>
      </c>
      <c r="C233" s="110" t="s">
        <v>586</v>
      </c>
      <c r="D233" s="110">
        <f>'LPG Canopy Volumes'!H11</f>
        <v>9</v>
      </c>
      <c r="E233" s="252"/>
      <c r="F233" s="192">
        <f t="shared" si="16"/>
        <v>0</v>
      </c>
    </row>
    <row r="234" spans="1:6" ht="19.149999999999999" customHeight="1">
      <c r="A234" s="191">
        <v>5.07</v>
      </c>
      <c r="B234" s="110" t="s">
        <v>587</v>
      </c>
      <c r="C234" s="110" t="s">
        <v>578</v>
      </c>
      <c r="D234" s="110">
        <f>'LPG Canopy Volumes'!H12</f>
        <v>0.90000000000000013</v>
      </c>
      <c r="E234" s="252"/>
      <c r="F234" s="192">
        <f t="shared" si="16"/>
        <v>0</v>
      </c>
    </row>
    <row r="235" spans="1:6" ht="19.149999999999999" customHeight="1">
      <c r="A235" s="191">
        <v>5.08</v>
      </c>
      <c r="B235" s="110" t="s">
        <v>588</v>
      </c>
      <c r="C235" s="147" t="s">
        <v>586</v>
      </c>
      <c r="D235" s="110">
        <f>'LPG Canopy Volumes'!H13</f>
        <v>34.200000000000003</v>
      </c>
      <c r="E235" s="253"/>
      <c r="F235" s="192">
        <f t="shared" si="16"/>
        <v>0</v>
      </c>
    </row>
    <row r="236" spans="1:6" ht="19.149999999999999" customHeight="1">
      <c r="A236" s="191">
        <v>5.09</v>
      </c>
      <c r="B236" s="110" t="s">
        <v>589</v>
      </c>
      <c r="C236" s="147" t="s">
        <v>4</v>
      </c>
      <c r="D236" s="110">
        <f>'LPG Canopy Volumes'!H14</f>
        <v>36</v>
      </c>
      <c r="E236" s="253"/>
      <c r="F236" s="192">
        <f t="shared" si="16"/>
        <v>0</v>
      </c>
    </row>
    <row r="237" spans="1:6" ht="19.149999999999999" customHeight="1">
      <c r="A237" s="191">
        <v>5.0999999999999996</v>
      </c>
      <c r="B237" s="110" t="s">
        <v>590</v>
      </c>
      <c r="C237" s="148" t="s">
        <v>586</v>
      </c>
      <c r="D237" s="110">
        <f>'LPG Canopy Volumes'!H15</f>
        <v>2.2000000000000002</v>
      </c>
      <c r="E237" s="252"/>
      <c r="F237" s="192">
        <f t="shared" si="16"/>
        <v>0</v>
      </c>
    </row>
    <row r="238" spans="1:6" ht="19.149999999999999" customHeight="1">
      <c r="A238" s="191">
        <v>5.1100000000000003</v>
      </c>
      <c r="B238" s="110" t="s">
        <v>591</v>
      </c>
      <c r="C238" s="148" t="s">
        <v>578</v>
      </c>
      <c r="D238" s="110">
        <f>'LPG Canopy Volumes'!H16</f>
        <v>9</v>
      </c>
      <c r="E238" s="252"/>
      <c r="F238" s="192">
        <f t="shared" si="16"/>
        <v>0</v>
      </c>
    </row>
    <row r="239" spans="1:6" ht="19.149999999999999" customHeight="1">
      <c r="A239" s="193"/>
      <c r="B239" s="194"/>
      <c r="C239" s="147"/>
      <c r="D239" s="110"/>
      <c r="E239" s="253"/>
      <c r="F239" s="192"/>
    </row>
    <row r="240" spans="1:6" ht="19.149999999999999" customHeight="1" thickBot="1">
      <c r="A240" s="195"/>
      <c r="B240" s="270" t="s">
        <v>594</v>
      </c>
      <c r="C240" s="270"/>
      <c r="D240" s="270"/>
      <c r="E240" s="270"/>
      <c r="F240" s="197">
        <f>SUM(F228:F239)</f>
        <v>0</v>
      </c>
    </row>
    <row r="241" spans="1:6" ht="19.149999999999999" customHeight="1" thickBot="1">
      <c r="A241" s="93">
        <v>5.12</v>
      </c>
      <c r="B241" s="277" t="s">
        <v>595</v>
      </c>
      <c r="C241" s="277"/>
      <c r="D241" s="277"/>
      <c r="E241" s="277"/>
      <c r="F241" s="278"/>
    </row>
    <row r="242" spans="1:6" ht="19.149999999999999" customHeight="1">
      <c r="A242" s="198" t="s">
        <v>604</v>
      </c>
      <c r="B242" s="199" t="s">
        <v>596</v>
      </c>
      <c r="C242" s="116" t="s">
        <v>4</v>
      </c>
      <c r="D242" s="116">
        <v>12</v>
      </c>
      <c r="E242" s="254"/>
      <c r="F242" s="200">
        <f>+E242*D242</f>
        <v>0</v>
      </c>
    </row>
    <row r="243" spans="1:6" ht="19.149999999999999" customHeight="1">
      <c r="A243" s="191" t="s">
        <v>605</v>
      </c>
      <c r="B243" s="110" t="s">
        <v>597</v>
      </c>
      <c r="C243" s="123" t="s">
        <v>592</v>
      </c>
      <c r="D243" s="123">
        <v>3</v>
      </c>
      <c r="E243" s="253"/>
      <c r="F243" s="192">
        <f t="shared" ref="F243:F244" si="17">+E243*D243</f>
        <v>0</v>
      </c>
    </row>
    <row r="244" spans="1:6" ht="19.149999999999999" customHeight="1">
      <c r="A244" s="191" t="s">
        <v>606</v>
      </c>
      <c r="B244" s="110" t="s">
        <v>598</v>
      </c>
      <c r="C244" s="123" t="s">
        <v>592</v>
      </c>
      <c r="D244" s="123">
        <v>3</v>
      </c>
      <c r="E244" s="253"/>
      <c r="F244" s="192">
        <f t="shared" si="17"/>
        <v>0</v>
      </c>
    </row>
    <row r="245" spans="1:6" ht="19.149999999999999" customHeight="1">
      <c r="A245" s="191" t="s">
        <v>607</v>
      </c>
      <c r="B245" s="110" t="s">
        <v>582</v>
      </c>
      <c r="C245" s="147" t="s">
        <v>592</v>
      </c>
      <c r="D245" s="110">
        <v>3</v>
      </c>
      <c r="E245" s="255"/>
      <c r="F245" s="192">
        <f>+E245*D245</f>
        <v>0</v>
      </c>
    </row>
    <row r="246" spans="1:6" ht="19.149999999999999" customHeight="1">
      <c r="A246" s="193"/>
      <c r="B246" s="201"/>
      <c r="C246" s="201"/>
      <c r="D246" s="201"/>
      <c r="E246" s="256"/>
      <c r="F246" s="202"/>
    </row>
    <row r="247" spans="1:6" ht="19.149999999999999" customHeight="1">
      <c r="A247" s="193"/>
      <c r="B247" s="201" t="s">
        <v>599</v>
      </c>
      <c r="C247" s="201"/>
      <c r="D247" s="201"/>
      <c r="E247" s="256"/>
      <c r="F247" s="202">
        <f>SUM(F242:F246)</f>
        <v>0</v>
      </c>
    </row>
    <row r="248" spans="1:6" ht="19.149999999999999" customHeight="1">
      <c r="A248" s="193"/>
      <c r="B248" s="201"/>
      <c r="C248" s="201"/>
      <c r="D248" s="201"/>
      <c r="E248" s="256"/>
      <c r="F248" s="202"/>
    </row>
    <row r="249" spans="1:6" ht="19.149999999999999" customHeight="1" thickBot="1">
      <c r="A249" s="195"/>
      <c r="B249" s="196" t="s">
        <v>600</v>
      </c>
      <c r="C249" s="196"/>
      <c r="D249" s="196"/>
      <c r="E249" s="196"/>
      <c r="F249" s="197">
        <f>+F247+F240</f>
        <v>0</v>
      </c>
    </row>
    <row r="250" spans="1:6" ht="19.149999999999999" customHeight="1" thickBot="1">
      <c r="A250" s="187">
        <v>6</v>
      </c>
      <c r="B250" s="279" t="s">
        <v>608</v>
      </c>
      <c r="C250" s="280"/>
      <c r="D250" s="280"/>
      <c r="E250" s="280"/>
      <c r="F250" s="281"/>
    </row>
    <row r="251" spans="1:6" ht="19.149999999999999" customHeight="1">
      <c r="A251" s="203">
        <v>6.01</v>
      </c>
      <c r="B251" s="189" t="s">
        <v>609</v>
      </c>
      <c r="C251" s="204" t="s">
        <v>676</v>
      </c>
      <c r="D251" s="204">
        <v>2</v>
      </c>
      <c r="E251" s="257"/>
      <c r="F251" s="190">
        <f>+E251*D251</f>
        <v>0</v>
      </c>
    </row>
    <row r="252" spans="1:6" ht="19.149999999999999" customHeight="1">
      <c r="A252" s="193">
        <v>6.02</v>
      </c>
      <c r="B252" s="205" t="s">
        <v>610</v>
      </c>
      <c r="C252" s="123" t="s">
        <v>592</v>
      </c>
      <c r="D252" s="123">
        <v>1</v>
      </c>
      <c r="E252" s="258"/>
      <c r="F252" s="192">
        <f t="shared" ref="F252:F315" si="18">+E252*D252</f>
        <v>0</v>
      </c>
    </row>
    <row r="253" spans="1:6" ht="19.149999999999999" customHeight="1">
      <c r="A253" s="193">
        <v>6.03</v>
      </c>
      <c r="B253" s="110" t="s">
        <v>611</v>
      </c>
      <c r="C253" s="123" t="s">
        <v>4</v>
      </c>
      <c r="D253" s="123">
        <v>3</v>
      </c>
      <c r="E253" s="258"/>
      <c r="F253" s="192">
        <f t="shared" si="18"/>
        <v>0</v>
      </c>
    </row>
    <row r="254" spans="1:6" ht="19.149999999999999" customHeight="1">
      <c r="A254" s="193">
        <v>6.04</v>
      </c>
      <c r="B254" s="110" t="s">
        <v>612</v>
      </c>
      <c r="C254" s="123" t="s">
        <v>592</v>
      </c>
      <c r="D254" s="123">
        <v>6</v>
      </c>
      <c r="E254" s="258"/>
      <c r="F254" s="192">
        <f t="shared" si="18"/>
        <v>0</v>
      </c>
    </row>
    <row r="255" spans="1:6" ht="19.149999999999999" customHeight="1">
      <c r="A255" s="193">
        <v>6.05</v>
      </c>
      <c r="B255" s="110" t="s">
        <v>613</v>
      </c>
      <c r="C255" s="123" t="s">
        <v>592</v>
      </c>
      <c r="D255" s="123">
        <v>10</v>
      </c>
      <c r="E255" s="258"/>
      <c r="F255" s="192">
        <f t="shared" si="18"/>
        <v>0</v>
      </c>
    </row>
    <row r="256" spans="1:6" ht="19.149999999999999" customHeight="1">
      <c r="A256" s="193">
        <v>6.06</v>
      </c>
      <c r="B256" s="110" t="s">
        <v>614</v>
      </c>
      <c r="C256" s="123" t="s">
        <v>592</v>
      </c>
      <c r="D256" s="123">
        <v>20</v>
      </c>
      <c r="E256" s="258"/>
      <c r="F256" s="192">
        <f t="shared" si="18"/>
        <v>0</v>
      </c>
    </row>
    <row r="257" spans="1:6" ht="19.149999999999999" customHeight="1">
      <c r="A257" s="193">
        <v>6.07</v>
      </c>
      <c r="B257" s="110" t="s">
        <v>615</v>
      </c>
      <c r="C257" s="123" t="s">
        <v>592</v>
      </c>
      <c r="D257" s="123">
        <v>10</v>
      </c>
      <c r="E257" s="258"/>
      <c r="F257" s="192">
        <f t="shared" si="18"/>
        <v>0</v>
      </c>
    </row>
    <row r="258" spans="1:6" ht="19.149999999999999" customHeight="1">
      <c r="A258" s="193">
        <v>6.08</v>
      </c>
      <c r="B258" s="110" t="s">
        <v>616</v>
      </c>
      <c r="C258" s="123" t="s">
        <v>592</v>
      </c>
      <c r="D258" s="123">
        <v>2</v>
      </c>
      <c r="E258" s="258"/>
      <c r="F258" s="192">
        <f t="shared" si="18"/>
        <v>0</v>
      </c>
    </row>
    <row r="259" spans="1:6" ht="19.149999999999999" customHeight="1">
      <c r="A259" s="193">
        <v>6.09</v>
      </c>
      <c r="B259" s="110" t="s">
        <v>617</v>
      </c>
      <c r="C259" s="123" t="s">
        <v>592</v>
      </c>
      <c r="D259" s="123">
        <v>5</v>
      </c>
      <c r="E259" s="258"/>
      <c r="F259" s="192">
        <f t="shared" si="18"/>
        <v>0</v>
      </c>
    </row>
    <row r="260" spans="1:6" ht="19.149999999999999" customHeight="1">
      <c r="A260" s="193">
        <v>6.1</v>
      </c>
      <c r="B260" s="110" t="s">
        <v>618</v>
      </c>
      <c r="C260" s="123" t="s">
        <v>592</v>
      </c>
      <c r="D260" s="123">
        <v>6</v>
      </c>
      <c r="E260" s="258"/>
      <c r="F260" s="192">
        <f t="shared" si="18"/>
        <v>0</v>
      </c>
    </row>
    <row r="261" spans="1:6" ht="19.149999999999999" customHeight="1">
      <c r="A261" s="193">
        <v>6.11</v>
      </c>
      <c r="B261" s="110" t="s">
        <v>619</v>
      </c>
      <c r="C261" s="123" t="s">
        <v>592</v>
      </c>
      <c r="D261" s="123">
        <v>6</v>
      </c>
      <c r="E261" s="258"/>
      <c r="F261" s="192">
        <f t="shared" si="18"/>
        <v>0</v>
      </c>
    </row>
    <row r="262" spans="1:6" ht="19.149999999999999" customHeight="1">
      <c r="A262" s="193">
        <v>6.12</v>
      </c>
      <c r="B262" s="110" t="s">
        <v>620</v>
      </c>
      <c r="C262" s="123" t="s">
        <v>592</v>
      </c>
      <c r="D262" s="123">
        <v>12</v>
      </c>
      <c r="E262" s="258"/>
      <c r="F262" s="192">
        <f t="shared" si="18"/>
        <v>0</v>
      </c>
    </row>
    <row r="263" spans="1:6" ht="19.149999999999999" customHeight="1">
      <c r="A263" s="193">
        <v>6.13</v>
      </c>
      <c r="B263" s="110" t="s">
        <v>621</v>
      </c>
      <c r="C263" s="123" t="s">
        <v>592</v>
      </c>
      <c r="D263" s="123">
        <v>8</v>
      </c>
      <c r="E263" s="258"/>
      <c r="F263" s="192">
        <f t="shared" si="18"/>
        <v>0</v>
      </c>
    </row>
    <row r="264" spans="1:6" ht="19.149999999999999" customHeight="1">
      <c r="A264" s="193">
        <v>6.14</v>
      </c>
      <c r="B264" s="110" t="s">
        <v>622</v>
      </c>
      <c r="C264" s="123" t="s">
        <v>4</v>
      </c>
      <c r="D264" s="123">
        <v>1.5</v>
      </c>
      <c r="E264" s="258"/>
      <c r="F264" s="192">
        <f t="shared" si="18"/>
        <v>0</v>
      </c>
    </row>
    <row r="265" spans="1:6" ht="19.149999999999999" customHeight="1">
      <c r="A265" s="193">
        <v>6.15</v>
      </c>
      <c r="B265" s="110" t="s">
        <v>623</v>
      </c>
      <c r="C265" s="123" t="s">
        <v>592</v>
      </c>
      <c r="D265" s="123">
        <v>6</v>
      </c>
      <c r="E265" s="258"/>
      <c r="F265" s="192">
        <f t="shared" si="18"/>
        <v>0</v>
      </c>
    </row>
    <row r="266" spans="1:6" ht="19.149999999999999" customHeight="1">
      <c r="A266" s="193">
        <v>6.16</v>
      </c>
      <c r="B266" s="110" t="s">
        <v>624</v>
      </c>
      <c r="C266" s="123" t="s">
        <v>592</v>
      </c>
      <c r="D266" s="123">
        <v>6</v>
      </c>
      <c r="E266" s="258"/>
      <c r="F266" s="192">
        <f t="shared" si="18"/>
        <v>0</v>
      </c>
    </row>
    <row r="267" spans="1:6" ht="19.149999999999999" customHeight="1">
      <c r="A267" s="193">
        <v>6.17</v>
      </c>
      <c r="B267" s="110" t="s">
        <v>625</v>
      </c>
      <c r="C267" s="123" t="s">
        <v>4</v>
      </c>
      <c r="D267" s="123">
        <v>2</v>
      </c>
      <c r="E267" s="258"/>
      <c r="F267" s="192">
        <f t="shared" si="18"/>
        <v>0</v>
      </c>
    </row>
    <row r="268" spans="1:6" ht="19.149999999999999" customHeight="1">
      <c r="A268" s="193">
        <v>6.18</v>
      </c>
      <c r="B268" s="110" t="s">
        <v>626</v>
      </c>
      <c r="C268" s="123" t="s">
        <v>592</v>
      </c>
      <c r="D268" s="123">
        <v>3</v>
      </c>
      <c r="E268" s="258"/>
      <c r="F268" s="192">
        <f t="shared" si="18"/>
        <v>0</v>
      </c>
    </row>
    <row r="269" spans="1:6" ht="19.149999999999999" customHeight="1">
      <c r="A269" s="193">
        <v>6.19</v>
      </c>
      <c r="B269" s="110" t="s">
        <v>627</v>
      </c>
      <c r="C269" s="123" t="s">
        <v>592</v>
      </c>
      <c r="D269" s="123">
        <v>2</v>
      </c>
      <c r="E269" s="258"/>
      <c r="F269" s="192">
        <f t="shared" si="18"/>
        <v>0</v>
      </c>
    </row>
    <row r="270" spans="1:6" ht="19.149999999999999" customHeight="1">
      <c r="A270" s="193">
        <v>6.2</v>
      </c>
      <c r="B270" s="110" t="s">
        <v>628</v>
      </c>
      <c r="C270" s="123" t="s">
        <v>592</v>
      </c>
      <c r="D270" s="123">
        <v>2</v>
      </c>
      <c r="E270" s="258"/>
      <c r="F270" s="192">
        <f t="shared" si="18"/>
        <v>0</v>
      </c>
    </row>
    <row r="271" spans="1:6" ht="19.149999999999999" customHeight="1">
      <c r="A271" s="193">
        <v>6.21</v>
      </c>
      <c r="B271" s="110" t="s">
        <v>629</v>
      </c>
      <c r="C271" s="123" t="s">
        <v>592</v>
      </c>
      <c r="D271" s="123">
        <v>2</v>
      </c>
      <c r="E271" s="258"/>
      <c r="F271" s="192">
        <f t="shared" si="18"/>
        <v>0</v>
      </c>
    </row>
    <row r="272" spans="1:6" ht="19.149999999999999" customHeight="1">
      <c r="A272" s="193">
        <v>6.22</v>
      </c>
      <c r="B272" s="110" t="s">
        <v>630</v>
      </c>
      <c r="C272" s="123" t="s">
        <v>4</v>
      </c>
      <c r="D272" s="123">
        <v>5</v>
      </c>
      <c r="E272" s="258"/>
      <c r="F272" s="192">
        <f t="shared" si="18"/>
        <v>0</v>
      </c>
    </row>
    <row r="273" spans="1:6" ht="19.149999999999999" customHeight="1">
      <c r="A273" s="193">
        <v>6.23</v>
      </c>
      <c r="B273" s="110" t="s">
        <v>631</v>
      </c>
      <c r="C273" s="123" t="s">
        <v>592</v>
      </c>
      <c r="D273" s="123">
        <v>20</v>
      </c>
      <c r="E273" s="258"/>
      <c r="F273" s="192">
        <f t="shared" si="18"/>
        <v>0</v>
      </c>
    </row>
    <row r="274" spans="1:6" ht="19.149999999999999" customHeight="1">
      <c r="A274" s="193">
        <v>6.2399999999999904</v>
      </c>
      <c r="B274" s="110" t="s">
        <v>632</v>
      </c>
      <c r="C274" s="123" t="s">
        <v>592</v>
      </c>
      <c r="D274" s="123">
        <v>10</v>
      </c>
      <c r="E274" s="258"/>
      <c r="F274" s="192">
        <f t="shared" si="18"/>
        <v>0</v>
      </c>
    </row>
    <row r="275" spans="1:6" ht="19.149999999999999" customHeight="1">
      <c r="A275" s="193">
        <v>6.2499999999999902</v>
      </c>
      <c r="B275" s="110" t="s">
        <v>633</v>
      </c>
      <c r="C275" s="123" t="s">
        <v>592</v>
      </c>
      <c r="D275" s="123">
        <v>10</v>
      </c>
      <c r="E275" s="258"/>
      <c r="F275" s="192">
        <f t="shared" si="18"/>
        <v>0</v>
      </c>
    </row>
    <row r="276" spans="1:6" ht="19.149999999999999" customHeight="1">
      <c r="A276" s="193">
        <v>6.25999999999999</v>
      </c>
      <c r="B276" s="110" t="s">
        <v>634</v>
      </c>
      <c r="C276" s="123" t="s">
        <v>592</v>
      </c>
      <c r="D276" s="123">
        <v>10</v>
      </c>
      <c r="E276" s="258"/>
      <c r="F276" s="192">
        <f t="shared" si="18"/>
        <v>0</v>
      </c>
    </row>
    <row r="277" spans="1:6" ht="19.149999999999999" customHeight="1">
      <c r="A277" s="193">
        <v>6.2699999999999898</v>
      </c>
      <c r="B277" s="110" t="s">
        <v>635</v>
      </c>
      <c r="C277" s="123" t="s">
        <v>592</v>
      </c>
      <c r="D277" s="123">
        <v>20</v>
      </c>
      <c r="E277" s="258"/>
      <c r="F277" s="192">
        <f t="shared" si="18"/>
        <v>0</v>
      </c>
    </row>
    <row r="278" spans="1:6" ht="19.149999999999999" customHeight="1">
      <c r="A278" s="193">
        <v>6.2799999999999896</v>
      </c>
      <c r="B278" s="110" t="s">
        <v>636</v>
      </c>
      <c r="C278" s="123" t="s">
        <v>592</v>
      </c>
      <c r="D278" s="123">
        <v>3</v>
      </c>
      <c r="E278" s="258"/>
      <c r="F278" s="192">
        <f t="shared" si="18"/>
        <v>0</v>
      </c>
    </row>
    <row r="279" spans="1:6" ht="19.149999999999999" customHeight="1">
      <c r="A279" s="193">
        <v>6.2899999999999903</v>
      </c>
      <c r="B279" s="110" t="s">
        <v>637</v>
      </c>
      <c r="C279" s="123" t="s">
        <v>592</v>
      </c>
      <c r="D279" s="123">
        <v>2</v>
      </c>
      <c r="E279" s="258"/>
      <c r="F279" s="192">
        <f t="shared" si="18"/>
        <v>0</v>
      </c>
    </row>
    <row r="280" spans="1:6" ht="19.149999999999999" customHeight="1">
      <c r="A280" s="193">
        <v>6.2999999999999901</v>
      </c>
      <c r="B280" s="110" t="s">
        <v>638</v>
      </c>
      <c r="C280" s="123" t="s">
        <v>592</v>
      </c>
      <c r="D280" s="123">
        <v>2</v>
      </c>
      <c r="E280" s="258"/>
      <c r="F280" s="192">
        <f t="shared" si="18"/>
        <v>0</v>
      </c>
    </row>
    <row r="281" spans="1:6" ht="19.149999999999999" customHeight="1">
      <c r="A281" s="193">
        <v>6.3099999999999898</v>
      </c>
      <c r="B281" s="110" t="s">
        <v>639</v>
      </c>
      <c r="C281" s="123" t="s">
        <v>592</v>
      </c>
      <c r="D281" s="123">
        <v>2</v>
      </c>
      <c r="E281" s="258"/>
      <c r="F281" s="192">
        <f t="shared" si="18"/>
        <v>0</v>
      </c>
    </row>
    <row r="282" spans="1:6" ht="19.149999999999999" customHeight="1">
      <c r="A282" s="193">
        <v>6.3199999999999896</v>
      </c>
      <c r="B282" s="110" t="s">
        <v>640</v>
      </c>
      <c r="C282" s="123" t="s">
        <v>592</v>
      </c>
      <c r="D282" s="123">
        <v>30</v>
      </c>
      <c r="E282" s="258"/>
      <c r="F282" s="192">
        <f t="shared" si="18"/>
        <v>0</v>
      </c>
    </row>
    <row r="283" spans="1:6" ht="19.149999999999999" customHeight="1">
      <c r="A283" s="193">
        <v>6.3299999999999903</v>
      </c>
      <c r="B283" s="110" t="s">
        <v>641</v>
      </c>
      <c r="C283" s="123" t="s">
        <v>361</v>
      </c>
      <c r="D283" s="123">
        <v>1</v>
      </c>
      <c r="E283" s="258"/>
      <c r="F283" s="192">
        <f t="shared" si="18"/>
        <v>0</v>
      </c>
    </row>
    <row r="284" spans="1:6" ht="19.149999999999999" customHeight="1">
      <c r="A284" s="193">
        <v>6.3399999999999901</v>
      </c>
      <c r="B284" s="110" t="s">
        <v>642</v>
      </c>
      <c r="C284" s="123" t="s">
        <v>361</v>
      </c>
      <c r="D284" s="123">
        <v>2</v>
      </c>
      <c r="E284" s="258"/>
      <c r="F284" s="192">
        <f t="shared" si="18"/>
        <v>0</v>
      </c>
    </row>
    <row r="285" spans="1:6" ht="19.149999999999999" customHeight="1">
      <c r="A285" s="193">
        <v>6.3499999999999899</v>
      </c>
      <c r="B285" s="110" t="s">
        <v>643</v>
      </c>
      <c r="C285" s="123" t="s">
        <v>4</v>
      </c>
      <c r="D285" s="123">
        <v>36</v>
      </c>
      <c r="E285" s="258"/>
      <c r="F285" s="192">
        <f t="shared" si="18"/>
        <v>0</v>
      </c>
    </row>
    <row r="286" spans="1:6" ht="19.149999999999999" customHeight="1">
      <c r="A286" s="193">
        <v>6.3599999999999897</v>
      </c>
      <c r="B286" s="110" t="s">
        <v>644</v>
      </c>
      <c r="C286" s="123" t="s">
        <v>592</v>
      </c>
      <c r="D286" s="123">
        <v>30</v>
      </c>
      <c r="E286" s="258"/>
      <c r="F286" s="192">
        <f t="shared" si="18"/>
        <v>0</v>
      </c>
    </row>
    <row r="287" spans="1:6" ht="19.149999999999999" customHeight="1">
      <c r="A287" s="193">
        <v>6.3699999999999903</v>
      </c>
      <c r="B287" s="110" t="s">
        <v>645</v>
      </c>
      <c r="C287" s="123" t="s">
        <v>592</v>
      </c>
      <c r="D287" s="123">
        <v>30</v>
      </c>
      <c r="E287" s="258"/>
      <c r="F287" s="192">
        <f t="shared" si="18"/>
        <v>0</v>
      </c>
    </row>
    <row r="288" spans="1:6" ht="19.149999999999999" customHeight="1">
      <c r="A288" s="193">
        <v>6.3799999999999901</v>
      </c>
      <c r="B288" s="110" t="s">
        <v>646</v>
      </c>
      <c r="C288" s="123" t="s">
        <v>592</v>
      </c>
      <c r="D288" s="123">
        <v>45</v>
      </c>
      <c r="E288" s="258"/>
      <c r="F288" s="192">
        <f t="shared" si="18"/>
        <v>0</v>
      </c>
    </row>
    <row r="289" spans="1:6" ht="19.149999999999999" customHeight="1">
      <c r="A289" s="193">
        <v>6.3899999999999899</v>
      </c>
      <c r="B289" s="110" t="s">
        <v>647</v>
      </c>
      <c r="C289" s="123" t="s">
        <v>592</v>
      </c>
      <c r="D289" s="123">
        <v>10</v>
      </c>
      <c r="E289" s="258"/>
      <c r="F289" s="192">
        <f t="shared" si="18"/>
        <v>0</v>
      </c>
    </row>
    <row r="290" spans="1:6" ht="19.149999999999999" customHeight="1">
      <c r="A290" s="193">
        <v>6.3999999999999897</v>
      </c>
      <c r="B290" s="110" t="s">
        <v>648</v>
      </c>
      <c r="C290" s="123" t="s">
        <v>592</v>
      </c>
      <c r="D290" s="123">
        <v>10</v>
      </c>
      <c r="E290" s="258"/>
      <c r="F290" s="192">
        <f t="shared" si="18"/>
        <v>0</v>
      </c>
    </row>
    <row r="291" spans="1:6" ht="19.149999999999999" customHeight="1">
      <c r="A291" s="193">
        <v>6.4099999999999904</v>
      </c>
      <c r="B291" s="110" t="s">
        <v>649</v>
      </c>
      <c r="C291" s="123" t="s">
        <v>592</v>
      </c>
      <c r="D291" s="123">
        <v>8</v>
      </c>
      <c r="E291" s="258"/>
      <c r="F291" s="192">
        <f t="shared" si="18"/>
        <v>0</v>
      </c>
    </row>
    <row r="292" spans="1:6" ht="19.149999999999999" customHeight="1">
      <c r="A292" s="193">
        <v>6.4199999999999902</v>
      </c>
      <c r="B292" s="110" t="s">
        <v>650</v>
      </c>
      <c r="C292" s="123" t="s">
        <v>592</v>
      </c>
      <c r="D292" s="123">
        <v>10</v>
      </c>
      <c r="E292" s="258"/>
      <c r="F292" s="192">
        <f t="shared" si="18"/>
        <v>0</v>
      </c>
    </row>
    <row r="293" spans="1:6" ht="19.149999999999999" customHeight="1">
      <c r="A293" s="193">
        <v>6.4299999999999899</v>
      </c>
      <c r="B293" s="110" t="s">
        <v>651</v>
      </c>
      <c r="C293" s="123" t="s">
        <v>592</v>
      </c>
      <c r="D293" s="123">
        <v>8</v>
      </c>
      <c r="E293" s="258"/>
      <c r="F293" s="192">
        <f t="shared" si="18"/>
        <v>0</v>
      </c>
    </row>
    <row r="294" spans="1:6" ht="19.149999999999999" customHeight="1">
      <c r="A294" s="193">
        <v>6.4399999999999897</v>
      </c>
      <c r="B294" s="110" t="s">
        <v>652</v>
      </c>
      <c r="C294" s="123" t="s">
        <v>592</v>
      </c>
      <c r="D294" s="123">
        <v>112</v>
      </c>
      <c r="E294" s="258"/>
      <c r="F294" s="192">
        <f t="shared" si="18"/>
        <v>0</v>
      </c>
    </row>
    <row r="295" spans="1:6" ht="19.149999999999999" customHeight="1">
      <c r="A295" s="193">
        <v>6.4499999999999904</v>
      </c>
      <c r="B295" s="110" t="s">
        <v>653</v>
      </c>
      <c r="C295" s="123" t="s">
        <v>592</v>
      </c>
      <c r="D295" s="123">
        <v>10</v>
      </c>
      <c r="E295" s="258"/>
      <c r="F295" s="192">
        <f t="shared" si="18"/>
        <v>0</v>
      </c>
    </row>
    <row r="296" spans="1:6" ht="19.149999999999999" customHeight="1">
      <c r="A296" s="193">
        <v>6.4599999999999902</v>
      </c>
      <c r="B296" s="110" t="s">
        <v>654</v>
      </c>
      <c r="C296" s="123" t="s">
        <v>592</v>
      </c>
      <c r="D296" s="123">
        <v>4</v>
      </c>
      <c r="E296" s="258"/>
      <c r="F296" s="192">
        <f t="shared" si="18"/>
        <v>0</v>
      </c>
    </row>
    <row r="297" spans="1:6" ht="19.149999999999999" customHeight="1">
      <c r="A297" s="193">
        <v>6.46999999999999</v>
      </c>
      <c r="B297" s="110" t="s">
        <v>655</v>
      </c>
      <c r="C297" s="123" t="s">
        <v>592</v>
      </c>
      <c r="D297" s="123">
        <v>70</v>
      </c>
      <c r="E297" s="258"/>
      <c r="F297" s="192">
        <f t="shared" si="18"/>
        <v>0</v>
      </c>
    </row>
    <row r="298" spans="1:6" ht="19.149999999999999" customHeight="1">
      <c r="A298" s="193">
        <v>6.4799999999999898</v>
      </c>
      <c r="B298" s="110" t="s">
        <v>656</v>
      </c>
      <c r="C298" s="123" t="s">
        <v>4</v>
      </c>
      <c r="D298" s="123">
        <v>1600</v>
      </c>
      <c r="E298" s="258"/>
      <c r="F298" s="192">
        <f t="shared" si="18"/>
        <v>0</v>
      </c>
    </row>
    <row r="299" spans="1:6" ht="19.149999999999999" customHeight="1">
      <c r="A299" s="193">
        <v>6.4899999999999904</v>
      </c>
      <c r="B299" s="110" t="s">
        <v>657</v>
      </c>
      <c r="C299" s="123" t="s">
        <v>677</v>
      </c>
      <c r="D299" s="123">
        <v>27</v>
      </c>
      <c r="E299" s="258"/>
      <c r="F299" s="192">
        <f t="shared" si="18"/>
        <v>0</v>
      </c>
    </row>
    <row r="300" spans="1:6" ht="19.149999999999999" customHeight="1">
      <c r="A300" s="193">
        <v>6.4999999999999902</v>
      </c>
      <c r="B300" s="110" t="s">
        <v>658</v>
      </c>
      <c r="C300" s="123" t="s">
        <v>592</v>
      </c>
      <c r="D300" s="123">
        <v>60</v>
      </c>
      <c r="E300" s="258"/>
      <c r="F300" s="192">
        <f t="shared" si="18"/>
        <v>0</v>
      </c>
    </row>
    <row r="301" spans="1:6" ht="19.149999999999999" customHeight="1">
      <c r="A301" s="193">
        <v>6.50999999999999</v>
      </c>
      <c r="B301" s="110" t="s">
        <v>659</v>
      </c>
      <c r="C301" s="123" t="s">
        <v>678</v>
      </c>
      <c r="D301" s="123">
        <v>4</v>
      </c>
      <c r="E301" s="258"/>
      <c r="F301" s="192">
        <f t="shared" si="18"/>
        <v>0</v>
      </c>
    </row>
    <row r="302" spans="1:6" ht="19.149999999999999" customHeight="1">
      <c r="A302" s="193">
        <v>6.5199999999999898</v>
      </c>
      <c r="B302" s="110" t="s">
        <v>660</v>
      </c>
      <c r="C302" s="123" t="s">
        <v>592</v>
      </c>
      <c r="D302" s="123">
        <v>2</v>
      </c>
      <c r="E302" s="258"/>
      <c r="F302" s="192">
        <f t="shared" si="18"/>
        <v>0</v>
      </c>
    </row>
    <row r="303" spans="1:6" ht="19.149999999999999" customHeight="1">
      <c r="A303" s="193">
        <v>6.5299999999999896</v>
      </c>
      <c r="B303" s="110" t="s">
        <v>661</v>
      </c>
      <c r="C303" s="123" t="s">
        <v>4</v>
      </c>
      <c r="D303" s="123">
        <v>3</v>
      </c>
      <c r="E303" s="258"/>
      <c r="F303" s="192">
        <f t="shared" si="18"/>
        <v>0</v>
      </c>
    </row>
    <row r="304" spans="1:6" ht="19.149999999999999" customHeight="1">
      <c r="A304" s="193">
        <v>6.5399999999999903</v>
      </c>
      <c r="B304" s="110" t="s">
        <v>662</v>
      </c>
      <c r="C304" s="123" t="s">
        <v>592</v>
      </c>
      <c r="D304" s="123">
        <v>4</v>
      </c>
      <c r="E304" s="258"/>
      <c r="F304" s="192">
        <f t="shared" si="18"/>
        <v>0</v>
      </c>
    </row>
    <row r="305" spans="1:6" ht="19.149999999999999" customHeight="1">
      <c r="A305" s="193">
        <v>6.5499999999999901</v>
      </c>
      <c r="B305" s="110" t="s">
        <v>663</v>
      </c>
      <c r="C305" s="123" t="s">
        <v>592</v>
      </c>
      <c r="D305" s="123">
        <v>2</v>
      </c>
      <c r="E305" s="258"/>
      <c r="F305" s="192">
        <f t="shared" si="18"/>
        <v>0</v>
      </c>
    </row>
    <row r="306" spans="1:6" ht="19.149999999999999" customHeight="1">
      <c r="A306" s="193">
        <v>6.5599999999999898</v>
      </c>
      <c r="B306" s="110" t="s">
        <v>664</v>
      </c>
      <c r="C306" s="123" t="s">
        <v>592</v>
      </c>
      <c r="D306" s="123">
        <v>10</v>
      </c>
      <c r="E306" s="258"/>
      <c r="F306" s="192">
        <f t="shared" si="18"/>
        <v>0</v>
      </c>
    </row>
    <row r="307" spans="1:6" ht="19.149999999999999" customHeight="1">
      <c r="A307" s="193">
        <v>6.5699999999999896</v>
      </c>
      <c r="B307" s="110" t="s">
        <v>665</v>
      </c>
      <c r="C307" s="123" t="s">
        <v>592</v>
      </c>
      <c r="D307" s="123">
        <v>10</v>
      </c>
      <c r="E307" s="258"/>
      <c r="F307" s="192">
        <f t="shared" si="18"/>
        <v>0</v>
      </c>
    </row>
    <row r="308" spans="1:6" ht="19.149999999999999" customHeight="1">
      <c r="A308" s="193">
        <v>6.5799999999999903</v>
      </c>
      <c r="B308" s="110" t="s">
        <v>666</v>
      </c>
      <c r="C308" s="123" t="s">
        <v>4</v>
      </c>
      <c r="D308" s="123">
        <v>3</v>
      </c>
      <c r="E308" s="258"/>
      <c r="F308" s="192">
        <f t="shared" si="18"/>
        <v>0</v>
      </c>
    </row>
    <row r="309" spans="1:6" ht="19.149999999999999" customHeight="1">
      <c r="A309" s="193">
        <v>6.5899999999999901</v>
      </c>
      <c r="B309" s="110" t="s">
        <v>667</v>
      </c>
      <c r="C309" s="123" t="s">
        <v>592</v>
      </c>
      <c r="D309" s="123">
        <v>10</v>
      </c>
      <c r="E309" s="258"/>
      <c r="F309" s="192">
        <f t="shared" si="18"/>
        <v>0</v>
      </c>
    </row>
    <row r="310" spans="1:6" ht="19.149999999999999" customHeight="1">
      <c r="A310" s="193">
        <v>6.5999999999999899</v>
      </c>
      <c r="B310" s="110" t="s">
        <v>668</v>
      </c>
      <c r="C310" s="123" t="s">
        <v>592</v>
      </c>
      <c r="D310" s="123">
        <v>10</v>
      </c>
      <c r="E310" s="258"/>
      <c r="F310" s="192">
        <f t="shared" si="18"/>
        <v>0</v>
      </c>
    </row>
    <row r="311" spans="1:6" ht="19.149999999999999" customHeight="1">
      <c r="A311" s="193">
        <v>6.6099999999999897</v>
      </c>
      <c r="B311" s="110" t="s">
        <v>669</v>
      </c>
      <c r="C311" s="123" t="s">
        <v>592</v>
      </c>
      <c r="D311" s="123">
        <v>10</v>
      </c>
      <c r="E311" s="258"/>
      <c r="F311" s="192">
        <f t="shared" si="18"/>
        <v>0</v>
      </c>
    </row>
    <row r="312" spans="1:6" ht="19.149999999999999" customHeight="1">
      <c r="A312" s="193">
        <v>6.6199999999999903</v>
      </c>
      <c r="B312" s="110" t="s">
        <v>670</v>
      </c>
      <c r="C312" s="123" t="s">
        <v>592</v>
      </c>
      <c r="D312" s="123">
        <v>3</v>
      </c>
      <c r="E312" s="258"/>
      <c r="F312" s="192">
        <f t="shared" si="18"/>
        <v>0</v>
      </c>
    </row>
    <row r="313" spans="1:6" ht="19.149999999999999" customHeight="1">
      <c r="A313" s="193">
        <v>6.6299999999999901</v>
      </c>
      <c r="B313" s="110" t="s">
        <v>671</v>
      </c>
      <c r="C313" s="123" t="s">
        <v>592</v>
      </c>
      <c r="D313" s="123">
        <v>2</v>
      </c>
      <c r="E313" s="258"/>
      <c r="F313" s="192">
        <f t="shared" si="18"/>
        <v>0</v>
      </c>
    </row>
    <row r="314" spans="1:6" ht="19.149999999999999" customHeight="1">
      <c r="A314" s="193">
        <v>6.6399999999999899</v>
      </c>
      <c r="B314" s="110" t="s">
        <v>672</v>
      </c>
      <c r="C314" s="123" t="s">
        <v>592</v>
      </c>
      <c r="D314" s="123">
        <v>12</v>
      </c>
      <c r="E314" s="258"/>
      <c r="F314" s="192">
        <f t="shared" si="18"/>
        <v>0</v>
      </c>
    </row>
    <row r="315" spans="1:6" ht="19.149999999999999" customHeight="1">
      <c r="A315" s="193">
        <v>6.6499999999999897</v>
      </c>
      <c r="B315" s="110" t="s">
        <v>673</v>
      </c>
      <c r="C315" s="123" t="s">
        <v>592</v>
      </c>
      <c r="D315" s="123">
        <v>1</v>
      </c>
      <c r="E315" s="258"/>
      <c r="F315" s="192">
        <f t="shared" si="18"/>
        <v>0</v>
      </c>
    </row>
    <row r="316" spans="1:6" ht="19.149999999999999" customHeight="1">
      <c r="A316" s="193">
        <v>6.6599999999999904</v>
      </c>
      <c r="B316" s="110" t="s">
        <v>674</v>
      </c>
      <c r="C316" s="123" t="s">
        <v>592</v>
      </c>
      <c r="D316" s="123">
        <v>2</v>
      </c>
      <c r="E316" s="258"/>
      <c r="F316" s="192">
        <f t="shared" ref="F316:F317" si="19">+E316*D316</f>
        <v>0</v>
      </c>
    </row>
    <row r="317" spans="1:6" ht="19.149999999999999" customHeight="1" thickBot="1">
      <c r="A317" s="206">
        <v>6.6699999999999902</v>
      </c>
      <c r="B317" s="207" t="s">
        <v>675</v>
      </c>
      <c r="C317" s="208" t="s">
        <v>592</v>
      </c>
      <c r="D317" s="208">
        <v>20</v>
      </c>
      <c r="E317" s="259"/>
      <c r="F317" s="209">
        <f t="shared" si="19"/>
        <v>0</v>
      </c>
    </row>
    <row r="318" spans="1:6" ht="19.149999999999999" customHeight="1">
      <c r="A318" s="210"/>
      <c r="B318" s="211" t="s">
        <v>679</v>
      </c>
      <c r="C318" s="212"/>
      <c r="D318" s="212"/>
      <c r="E318" s="260"/>
      <c r="F318" s="213">
        <f>SUM(F251:F317)</f>
        <v>0</v>
      </c>
    </row>
    <row r="319" spans="1:6" ht="19.149999999999999" customHeight="1">
      <c r="A319" s="214">
        <v>6.6799999999999899</v>
      </c>
      <c r="B319" s="279" t="s">
        <v>680</v>
      </c>
      <c r="C319" s="280"/>
      <c r="D319" s="280"/>
      <c r="E319" s="280"/>
      <c r="F319" s="281"/>
    </row>
    <row r="320" spans="1:6" ht="19.149999999999999" customHeight="1">
      <c r="A320" s="215" t="s">
        <v>681</v>
      </c>
      <c r="B320" s="110" t="s">
        <v>697</v>
      </c>
      <c r="C320" s="110" t="s">
        <v>578</v>
      </c>
      <c r="D320" s="123">
        <f>'CHU Room Volumes'!H6</f>
        <v>5.1939999999999991</v>
      </c>
      <c r="E320" s="252"/>
      <c r="F320" s="192">
        <f>+E320*D320</f>
        <v>0</v>
      </c>
    </row>
    <row r="321" spans="1:6" ht="19.149999999999999" customHeight="1">
      <c r="A321" s="215" t="s">
        <v>682</v>
      </c>
      <c r="B321" s="110" t="s">
        <v>698</v>
      </c>
      <c r="C321" s="110" t="s">
        <v>578</v>
      </c>
      <c r="D321" s="123">
        <f>'CHU Room Volumes'!H7</f>
        <v>0.74199999999999988</v>
      </c>
      <c r="E321" s="252"/>
      <c r="F321" s="192">
        <f t="shared" ref="F321:F335" si="20">+E321*D321</f>
        <v>0</v>
      </c>
    </row>
    <row r="322" spans="1:6" ht="19.149999999999999" customHeight="1">
      <c r="A322" s="215" t="s">
        <v>683</v>
      </c>
      <c r="B322" s="110" t="s">
        <v>699</v>
      </c>
      <c r="C322" s="110" t="s">
        <v>578</v>
      </c>
      <c r="D322" s="123">
        <f>'CHU Room Volumes'!H8</f>
        <v>0.90000000000000013</v>
      </c>
      <c r="E322" s="252"/>
      <c r="F322" s="192">
        <f t="shared" si="20"/>
        <v>0</v>
      </c>
    </row>
    <row r="323" spans="1:6" ht="19.149999999999999" customHeight="1">
      <c r="A323" s="215" t="s">
        <v>684</v>
      </c>
      <c r="B323" s="110" t="s">
        <v>581</v>
      </c>
      <c r="C323" s="110" t="s">
        <v>578</v>
      </c>
      <c r="D323" s="123">
        <f>'CHU Room Volumes'!H9</f>
        <v>5.9359999999999991</v>
      </c>
      <c r="E323" s="252"/>
      <c r="F323" s="192">
        <f t="shared" si="20"/>
        <v>0</v>
      </c>
    </row>
    <row r="324" spans="1:6" ht="19.149999999999999" customHeight="1">
      <c r="A324" s="215" t="s">
        <v>685</v>
      </c>
      <c r="B324" s="110" t="s">
        <v>700</v>
      </c>
      <c r="C324" s="110" t="s">
        <v>578</v>
      </c>
      <c r="D324" s="123">
        <f>'CHU Room Volumes'!H10</f>
        <v>11.500999999999999</v>
      </c>
      <c r="E324" s="252"/>
      <c r="F324" s="192">
        <f t="shared" si="20"/>
        <v>0</v>
      </c>
    </row>
    <row r="325" spans="1:6" ht="19.149999999999999" customHeight="1">
      <c r="A325" s="215" t="s">
        <v>686</v>
      </c>
      <c r="B325" s="110" t="s">
        <v>701</v>
      </c>
      <c r="C325" s="147" t="s">
        <v>702</v>
      </c>
      <c r="D325" s="123">
        <f>'CHU Room Volumes'!H12</f>
        <v>2.6</v>
      </c>
      <c r="E325" s="253"/>
      <c r="F325" s="192">
        <f t="shared" si="20"/>
        <v>0</v>
      </c>
    </row>
    <row r="326" spans="1:6" ht="19.149999999999999" customHeight="1">
      <c r="A326" s="215" t="s">
        <v>687</v>
      </c>
      <c r="B326" s="110" t="s">
        <v>703</v>
      </c>
      <c r="C326" s="147" t="s">
        <v>702</v>
      </c>
      <c r="D326" s="123">
        <f>'CHU Room Volumes'!H11</f>
        <v>2.65</v>
      </c>
      <c r="E326" s="253"/>
      <c r="F326" s="192">
        <f t="shared" si="20"/>
        <v>0</v>
      </c>
    </row>
    <row r="327" spans="1:6" ht="19.149999999999999" customHeight="1">
      <c r="A327" s="215" t="s">
        <v>688</v>
      </c>
      <c r="B327" s="110" t="s">
        <v>704</v>
      </c>
      <c r="C327" s="148" t="s">
        <v>578</v>
      </c>
      <c r="D327" s="123">
        <f>'CHU Room Volumes'!$H$16</f>
        <v>5.3573000000000004</v>
      </c>
      <c r="E327" s="252"/>
      <c r="F327" s="192">
        <f t="shared" si="20"/>
        <v>0</v>
      </c>
    </row>
    <row r="328" spans="1:6" ht="19.149999999999999" customHeight="1">
      <c r="A328" s="215" t="s">
        <v>689</v>
      </c>
      <c r="B328" s="110" t="s">
        <v>705</v>
      </c>
      <c r="C328" s="147" t="s">
        <v>702</v>
      </c>
      <c r="D328" s="123">
        <f>'CHU Room Volumes'!H17</f>
        <v>48.876000000000005</v>
      </c>
      <c r="E328" s="252"/>
      <c r="F328" s="192">
        <f t="shared" si="20"/>
        <v>0</v>
      </c>
    </row>
    <row r="329" spans="1:6" ht="19.149999999999999" customHeight="1">
      <c r="A329" s="215" t="s">
        <v>690</v>
      </c>
      <c r="B329" s="110" t="s">
        <v>706</v>
      </c>
      <c r="C329" s="147" t="s">
        <v>702</v>
      </c>
      <c r="D329" s="123">
        <f>'CHU Room Volumes'!H18</f>
        <v>29.080000000000002</v>
      </c>
      <c r="E329" s="252"/>
      <c r="F329" s="192">
        <f t="shared" si="20"/>
        <v>0</v>
      </c>
    </row>
    <row r="330" spans="1:6" ht="19.149999999999999" customHeight="1">
      <c r="A330" s="215" t="s">
        <v>691</v>
      </c>
      <c r="B330" s="110" t="s">
        <v>707</v>
      </c>
      <c r="C330" s="147" t="s">
        <v>702</v>
      </c>
      <c r="D330" s="123">
        <f>'CHU Room Volumes'!H19</f>
        <v>9</v>
      </c>
      <c r="E330" s="252"/>
      <c r="F330" s="192">
        <f t="shared" si="20"/>
        <v>0</v>
      </c>
    </row>
    <row r="331" spans="1:6" ht="19.149999999999999" customHeight="1">
      <c r="A331" s="215" t="s">
        <v>692</v>
      </c>
      <c r="B331" s="110" t="s">
        <v>708</v>
      </c>
      <c r="C331" s="147" t="s">
        <v>702</v>
      </c>
      <c r="D331" s="123">
        <f>'CHU Room Volumes'!H20</f>
        <v>29.080000000000002</v>
      </c>
      <c r="E331" s="252"/>
      <c r="F331" s="192">
        <f t="shared" si="20"/>
        <v>0</v>
      </c>
    </row>
    <row r="332" spans="1:6" ht="19.149999999999999" customHeight="1">
      <c r="A332" s="215" t="s">
        <v>693</v>
      </c>
      <c r="B332" s="110" t="s">
        <v>709</v>
      </c>
      <c r="C332" s="147" t="s">
        <v>702</v>
      </c>
      <c r="D332" s="123">
        <f>'CHU Room Volumes'!H21</f>
        <v>43.795999999999992</v>
      </c>
      <c r="E332" s="252"/>
      <c r="F332" s="192">
        <f t="shared" si="20"/>
        <v>0</v>
      </c>
    </row>
    <row r="333" spans="1:6" ht="19.149999999999999" customHeight="1">
      <c r="A333" s="215" t="s">
        <v>694</v>
      </c>
      <c r="B333" s="110" t="s">
        <v>710</v>
      </c>
      <c r="C333" s="147" t="s">
        <v>702</v>
      </c>
      <c r="D333" s="123">
        <f>'CHU Room Volumes'!H22</f>
        <v>2.0249999999999999</v>
      </c>
      <c r="E333" s="252"/>
      <c r="F333" s="192">
        <f t="shared" si="20"/>
        <v>0</v>
      </c>
    </row>
    <row r="334" spans="1:6" ht="19.149999999999999" customHeight="1">
      <c r="A334" s="215" t="s">
        <v>695</v>
      </c>
      <c r="B334" s="110" t="s">
        <v>711</v>
      </c>
      <c r="C334" s="147" t="s">
        <v>702</v>
      </c>
      <c r="D334" s="123">
        <f>'CHU Room Volumes'!H23</f>
        <v>28.09</v>
      </c>
      <c r="E334" s="252"/>
      <c r="F334" s="192">
        <f t="shared" si="20"/>
        <v>0</v>
      </c>
    </row>
    <row r="335" spans="1:6" ht="19.149999999999999" customHeight="1">
      <c r="A335" s="215" t="s">
        <v>696</v>
      </c>
      <c r="B335" s="110" t="s">
        <v>714</v>
      </c>
      <c r="C335" s="147" t="s">
        <v>702</v>
      </c>
      <c r="D335" s="123">
        <f>'CHU Room Volumes'!H25</f>
        <v>5</v>
      </c>
      <c r="E335" s="253"/>
      <c r="F335" s="192">
        <f t="shared" si="20"/>
        <v>0</v>
      </c>
    </row>
    <row r="336" spans="1:6" ht="19.149999999999999" customHeight="1">
      <c r="A336" s="216"/>
      <c r="B336" s="217" t="s">
        <v>725</v>
      </c>
      <c r="C336" s="218"/>
      <c r="D336" s="218"/>
      <c r="E336" s="261"/>
      <c r="F336" s="219">
        <f>SUM(F320:F335)</f>
        <v>0</v>
      </c>
    </row>
    <row r="337" spans="1:6" ht="19.149999999999999" customHeight="1" thickBot="1">
      <c r="A337" s="195">
        <v>6</v>
      </c>
      <c r="B337" s="196" t="s">
        <v>726</v>
      </c>
      <c r="C337" s="196"/>
      <c r="D337" s="196"/>
      <c r="E337" s="262"/>
      <c r="F337" s="197">
        <f>+F336+F318</f>
        <v>0</v>
      </c>
    </row>
    <row r="338" spans="1:6" ht="19.149999999999999" customHeight="1" thickBot="1">
      <c r="A338" s="220">
        <v>7</v>
      </c>
      <c r="B338" s="279" t="s">
        <v>740</v>
      </c>
      <c r="C338" s="280"/>
      <c r="D338" s="280"/>
      <c r="E338" s="280"/>
      <c r="F338" s="281"/>
    </row>
    <row r="339" spans="1:6" ht="19.149999999999999" customHeight="1">
      <c r="A339" s="203">
        <v>7.01</v>
      </c>
      <c r="B339" s="204" t="s">
        <v>735</v>
      </c>
      <c r="C339" s="204" t="s">
        <v>586</v>
      </c>
      <c r="D339" s="204">
        <f>2.75*8</f>
        <v>22</v>
      </c>
      <c r="E339" s="257"/>
      <c r="F339" s="190">
        <f>+E339*D339</f>
        <v>0</v>
      </c>
    </row>
    <row r="340" spans="1:6" ht="19.149999999999999" customHeight="1">
      <c r="A340" s="193">
        <v>7.02</v>
      </c>
      <c r="B340" s="123" t="s">
        <v>736</v>
      </c>
      <c r="C340" s="123" t="s">
        <v>592</v>
      </c>
      <c r="D340" s="123">
        <f>3*1.2</f>
        <v>3.5999999999999996</v>
      </c>
      <c r="E340" s="258"/>
      <c r="F340" s="192">
        <f t="shared" ref="F340:F356" si="21">+E340*D340</f>
        <v>0</v>
      </c>
    </row>
    <row r="341" spans="1:6" ht="19.149999999999999" customHeight="1">
      <c r="A341" s="193">
        <v>7.03</v>
      </c>
      <c r="B341" s="123" t="s">
        <v>756</v>
      </c>
      <c r="C341" s="123" t="s">
        <v>737</v>
      </c>
      <c r="D341" s="123">
        <v>20</v>
      </c>
      <c r="E341" s="258"/>
      <c r="F341" s="192">
        <f t="shared" si="21"/>
        <v>0</v>
      </c>
    </row>
    <row r="342" spans="1:6" ht="19.149999999999999" customHeight="1">
      <c r="A342" s="193">
        <v>7.04</v>
      </c>
      <c r="B342" s="123" t="s">
        <v>757</v>
      </c>
      <c r="C342" s="123" t="s">
        <v>592</v>
      </c>
      <c r="D342" s="123">
        <v>1</v>
      </c>
      <c r="E342" s="258"/>
      <c r="F342" s="192">
        <f t="shared" si="21"/>
        <v>0</v>
      </c>
    </row>
    <row r="343" spans="1:6" ht="19.149999999999999" customHeight="1">
      <c r="A343" s="193">
        <v>7.05</v>
      </c>
      <c r="B343" s="123" t="s">
        <v>758</v>
      </c>
      <c r="C343" s="123" t="s">
        <v>592</v>
      </c>
      <c r="D343" s="123">
        <v>1</v>
      </c>
      <c r="E343" s="258"/>
      <c r="F343" s="192">
        <f t="shared" si="21"/>
        <v>0</v>
      </c>
    </row>
    <row r="344" spans="1:6" ht="19.149999999999999" customHeight="1">
      <c r="A344" s="193">
        <v>7.06</v>
      </c>
      <c r="B344" s="123" t="s">
        <v>759</v>
      </c>
      <c r="C344" s="123" t="s">
        <v>592</v>
      </c>
      <c r="D344" s="123">
        <v>1</v>
      </c>
      <c r="E344" s="258"/>
      <c r="F344" s="192">
        <f t="shared" si="21"/>
        <v>0</v>
      </c>
    </row>
    <row r="345" spans="1:6" ht="19.149999999999999" customHeight="1">
      <c r="A345" s="193">
        <v>7.07</v>
      </c>
      <c r="B345" s="123" t="s">
        <v>738</v>
      </c>
      <c r="C345" s="123" t="s">
        <v>592</v>
      </c>
      <c r="D345" s="123">
        <v>1</v>
      </c>
      <c r="E345" s="258"/>
      <c r="F345" s="192">
        <f t="shared" si="21"/>
        <v>0</v>
      </c>
    </row>
    <row r="346" spans="1:6" ht="19.149999999999999" customHeight="1">
      <c r="A346" s="193">
        <v>7.08</v>
      </c>
      <c r="B346" s="123" t="s">
        <v>760</v>
      </c>
      <c r="C346" s="123" t="s">
        <v>737</v>
      </c>
      <c r="D346" s="123">
        <v>1</v>
      </c>
      <c r="E346" s="258"/>
      <c r="F346" s="192">
        <f t="shared" si="21"/>
        <v>0</v>
      </c>
    </row>
    <row r="347" spans="1:6" ht="19.149999999999999" customHeight="1">
      <c r="A347" s="193">
        <v>7.09</v>
      </c>
      <c r="B347" s="123" t="s">
        <v>761</v>
      </c>
      <c r="C347" s="123" t="s">
        <v>592</v>
      </c>
      <c r="D347" s="123">
        <v>1</v>
      </c>
      <c r="E347" s="258"/>
      <c r="F347" s="192">
        <f t="shared" si="21"/>
        <v>0</v>
      </c>
    </row>
    <row r="348" spans="1:6" ht="19.149999999999999" customHeight="1">
      <c r="A348" s="193">
        <v>7.1</v>
      </c>
      <c r="B348" s="123" t="s">
        <v>762</v>
      </c>
      <c r="C348" s="123" t="s">
        <v>592</v>
      </c>
      <c r="D348" s="123">
        <v>1</v>
      </c>
      <c r="E348" s="258"/>
      <c r="F348" s="192">
        <f t="shared" si="21"/>
        <v>0</v>
      </c>
    </row>
    <row r="349" spans="1:6" ht="19.149999999999999" customHeight="1">
      <c r="A349" s="193">
        <v>7.11</v>
      </c>
      <c r="B349" s="123" t="s">
        <v>763</v>
      </c>
      <c r="C349" s="123" t="s">
        <v>592</v>
      </c>
      <c r="D349" s="123">
        <v>1</v>
      </c>
      <c r="E349" s="258"/>
      <c r="F349" s="192">
        <f t="shared" si="21"/>
        <v>0</v>
      </c>
    </row>
    <row r="350" spans="1:6" ht="19.149999999999999" customHeight="1">
      <c r="A350" s="193">
        <v>7.12</v>
      </c>
      <c r="B350" s="123" t="s">
        <v>764</v>
      </c>
      <c r="C350" s="123" t="s">
        <v>592</v>
      </c>
      <c r="D350" s="123">
        <v>2</v>
      </c>
      <c r="E350" s="258"/>
      <c r="F350" s="192">
        <f t="shared" si="21"/>
        <v>0</v>
      </c>
    </row>
    <row r="351" spans="1:6" ht="19.149999999999999" customHeight="1">
      <c r="A351" s="193">
        <v>7.13</v>
      </c>
      <c r="B351" s="123" t="s">
        <v>765</v>
      </c>
      <c r="C351" s="123" t="s">
        <v>592</v>
      </c>
      <c r="D351" s="123">
        <v>1</v>
      </c>
      <c r="E351" s="258"/>
      <c r="F351" s="192">
        <f t="shared" si="21"/>
        <v>0</v>
      </c>
    </row>
    <row r="352" spans="1:6" ht="19.149999999999999" customHeight="1">
      <c r="A352" s="193">
        <v>7.14</v>
      </c>
      <c r="B352" s="123" t="s">
        <v>766</v>
      </c>
      <c r="C352" s="123" t="s">
        <v>737</v>
      </c>
      <c r="D352" s="123">
        <v>2</v>
      </c>
      <c r="E352" s="258"/>
      <c r="F352" s="192">
        <f t="shared" si="21"/>
        <v>0</v>
      </c>
    </row>
    <row r="353" spans="1:6" ht="19.149999999999999" customHeight="1">
      <c r="A353" s="193">
        <v>7.15</v>
      </c>
      <c r="B353" s="123" t="s">
        <v>741</v>
      </c>
      <c r="C353" s="123" t="s">
        <v>592</v>
      </c>
      <c r="D353" s="123">
        <v>1</v>
      </c>
      <c r="E353" s="258"/>
      <c r="F353" s="192">
        <f t="shared" si="21"/>
        <v>0</v>
      </c>
    </row>
    <row r="354" spans="1:6" ht="19.149999999999999" customHeight="1">
      <c r="A354" s="193">
        <v>7.18</v>
      </c>
      <c r="B354" s="123" t="s">
        <v>767</v>
      </c>
      <c r="C354" s="123" t="s">
        <v>592</v>
      </c>
      <c r="D354" s="123">
        <v>1</v>
      </c>
      <c r="E354" s="258"/>
      <c r="F354" s="192">
        <f t="shared" si="21"/>
        <v>0</v>
      </c>
    </row>
    <row r="355" spans="1:6" ht="19.149999999999999" customHeight="1">
      <c r="A355" s="193">
        <v>7.19</v>
      </c>
      <c r="B355" s="123" t="s">
        <v>768</v>
      </c>
      <c r="C355" s="123" t="s">
        <v>592</v>
      </c>
      <c r="D355" s="123">
        <v>3</v>
      </c>
      <c r="E355" s="258"/>
      <c r="F355" s="192">
        <f t="shared" si="21"/>
        <v>0</v>
      </c>
    </row>
    <row r="356" spans="1:6" ht="19.149999999999999" customHeight="1">
      <c r="A356" s="193">
        <v>7.2</v>
      </c>
      <c r="B356" s="123" t="s">
        <v>769</v>
      </c>
      <c r="C356" s="123" t="s">
        <v>592</v>
      </c>
      <c r="D356" s="123">
        <v>1</v>
      </c>
      <c r="E356" s="258"/>
      <c r="F356" s="192">
        <f t="shared" si="21"/>
        <v>0</v>
      </c>
    </row>
    <row r="357" spans="1:6" ht="19.149999999999999" customHeight="1">
      <c r="A357" s="221">
        <v>7</v>
      </c>
      <c r="B357" s="222" t="s">
        <v>739</v>
      </c>
      <c r="C357" s="222"/>
      <c r="D357" s="222"/>
      <c r="E357" s="222"/>
      <c r="F357" s="223">
        <f>SUM(F339:F356)</f>
        <v>0</v>
      </c>
    </row>
    <row r="358" spans="1:6" ht="38.450000000000003" customHeight="1">
      <c r="A358" s="220">
        <v>8</v>
      </c>
      <c r="B358" s="282" t="s">
        <v>785</v>
      </c>
      <c r="C358" s="283"/>
      <c r="D358" s="283"/>
      <c r="E358" s="283"/>
      <c r="F358" s="284"/>
    </row>
    <row r="359" spans="1:6" ht="19.149999999999999" customHeight="1">
      <c r="A359" s="224">
        <v>8.01</v>
      </c>
      <c r="B359" s="123" t="s">
        <v>770</v>
      </c>
      <c r="C359" s="123" t="s">
        <v>592</v>
      </c>
      <c r="D359" s="123">
        <v>1</v>
      </c>
      <c r="E359" s="258"/>
      <c r="F359" s="192">
        <f>+E359*D359</f>
        <v>0</v>
      </c>
    </row>
    <row r="360" spans="1:6" ht="19.149999999999999" customHeight="1">
      <c r="A360" s="224">
        <v>8.02</v>
      </c>
      <c r="B360" s="123" t="s">
        <v>771</v>
      </c>
      <c r="C360" s="123" t="s">
        <v>592</v>
      </c>
      <c r="D360" s="123">
        <v>1</v>
      </c>
      <c r="E360" s="258"/>
      <c r="F360" s="192">
        <f t="shared" ref="F360:F371" si="22">+E360*D360</f>
        <v>0</v>
      </c>
    </row>
    <row r="361" spans="1:6" ht="19.149999999999999" customHeight="1">
      <c r="A361" s="224">
        <v>8.0299999999999994</v>
      </c>
      <c r="B361" s="123" t="s">
        <v>772</v>
      </c>
      <c r="C361" s="123" t="s">
        <v>592</v>
      </c>
      <c r="D361" s="123">
        <v>12</v>
      </c>
      <c r="E361" s="258"/>
      <c r="F361" s="192">
        <f t="shared" si="22"/>
        <v>0</v>
      </c>
    </row>
    <row r="362" spans="1:6" ht="19.149999999999999" customHeight="1">
      <c r="A362" s="123">
        <v>8.0399999999999991</v>
      </c>
      <c r="B362" s="123" t="s">
        <v>773</v>
      </c>
      <c r="C362" s="123" t="s">
        <v>4</v>
      </c>
      <c r="D362" s="123">
        <v>80</v>
      </c>
      <c r="E362" s="258"/>
      <c r="F362" s="192">
        <f t="shared" si="22"/>
        <v>0</v>
      </c>
    </row>
    <row r="363" spans="1:6" ht="19.149999999999999" customHeight="1">
      <c r="A363" s="123">
        <v>8.0500000000000007</v>
      </c>
      <c r="B363" s="123" t="s">
        <v>774</v>
      </c>
      <c r="C363" s="123" t="s">
        <v>4</v>
      </c>
      <c r="D363" s="123">
        <v>36</v>
      </c>
      <c r="E363" s="258"/>
      <c r="F363" s="192">
        <f t="shared" si="22"/>
        <v>0</v>
      </c>
    </row>
    <row r="364" spans="1:6" ht="19.149999999999999" customHeight="1">
      <c r="A364" s="123">
        <v>8.06</v>
      </c>
      <c r="B364" s="123" t="s">
        <v>775</v>
      </c>
      <c r="C364" s="123" t="s">
        <v>4</v>
      </c>
      <c r="D364" s="123">
        <v>36</v>
      </c>
      <c r="E364" s="258"/>
      <c r="F364" s="192">
        <f t="shared" si="22"/>
        <v>0</v>
      </c>
    </row>
    <row r="365" spans="1:6" ht="19.149999999999999" customHeight="1">
      <c r="A365" s="123">
        <v>8.07</v>
      </c>
      <c r="B365" s="123" t="s">
        <v>776</v>
      </c>
      <c r="C365" s="123" t="s">
        <v>777</v>
      </c>
      <c r="D365" s="123">
        <v>2</v>
      </c>
      <c r="E365" s="258"/>
      <c r="F365" s="192">
        <f t="shared" si="22"/>
        <v>0</v>
      </c>
    </row>
    <row r="366" spans="1:6" ht="19.149999999999999" customHeight="1">
      <c r="A366" s="123">
        <v>8.09</v>
      </c>
      <c r="B366" s="123" t="s">
        <v>778</v>
      </c>
      <c r="C366" s="123" t="s">
        <v>777</v>
      </c>
      <c r="D366" s="123">
        <v>2</v>
      </c>
      <c r="E366" s="258"/>
      <c r="F366" s="192">
        <f t="shared" si="22"/>
        <v>0</v>
      </c>
    </row>
    <row r="367" spans="1:6" ht="19.149999999999999" customHeight="1">
      <c r="A367" s="123">
        <v>8.1</v>
      </c>
      <c r="B367" s="123" t="s">
        <v>779</v>
      </c>
      <c r="C367" s="123" t="s">
        <v>780</v>
      </c>
      <c r="D367" s="123">
        <v>5</v>
      </c>
      <c r="E367" s="258"/>
      <c r="F367" s="192">
        <f t="shared" si="22"/>
        <v>0</v>
      </c>
    </row>
    <row r="368" spans="1:6" ht="19.149999999999999" customHeight="1">
      <c r="A368" s="123">
        <v>8.11</v>
      </c>
      <c r="B368" s="123" t="s">
        <v>781</v>
      </c>
      <c r="C368" s="123" t="s">
        <v>780</v>
      </c>
      <c r="D368" s="123">
        <v>12</v>
      </c>
      <c r="E368" s="258"/>
      <c r="F368" s="192">
        <f t="shared" si="22"/>
        <v>0</v>
      </c>
    </row>
    <row r="369" spans="1:6" ht="19.149999999999999" customHeight="1">
      <c r="A369" s="123">
        <v>8.1199999999999992</v>
      </c>
      <c r="B369" s="123" t="s">
        <v>782</v>
      </c>
      <c r="C369" s="123" t="s">
        <v>780</v>
      </c>
      <c r="D369" s="123">
        <v>12</v>
      </c>
      <c r="E369" s="258"/>
      <c r="F369" s="192">
        <f t="shared" si="22"/>
        <v>0</v>
      </c>
    </row>
    <row r="370" spans="1:6" ht="19.149999999999999" customHeight="1">
      <c r="A370" s="123">
        <v>8.1300000000000008</v>
      </c>
      <c r="B370" s="123" t="s">
        <v>783</v>
      </c>
      <c r="C370" s="123" t="s">
        <v>780</v>
      </c>
      <c r="D370" s="123">
        <v>12</v>
      </c>
      <c r="E370" s="258"/>
      <c r="F370" s="192">
        <f t="shared" si="22"/>
        <v>0</v>
      </c>
    </row>
    <row r="371" spans="1:6" ht="19.149999999999999" customHeight="1">
      <c r="A371" s="123">
        <v>8.14</v>
      </c>
      <c r="B371" s="123" t="s">
        <v>784</v>
      </c>
      <c r="C371" s="123" t="s">
        <v>780</v>
      </c>
      <c r="D371" s="123">
        <v>12</v>
      </c>
      <c r="E371" s="258"/>
      <c r="F371" s="192">
        <f t="shared" si="22"/>
        <v>0</v>
      </c>
    </row>
    <row r="372" spans="1:6" ht="19.149999999999999" customHeight="1">
      <c r="A372" s="193"/>
      <c r="B372" s="201"/>
      <c r="C372" s="201"/>
      <c r="D372" s="201"/>
      <c r="E372" s="256"/>
      <c r="F372" s="202"/>
    </row>
    <row r="373" spans="1:6" ht="19.149999999999999" customHeight="1">
      <c r="A373" s="221">
        <v>8</v>
      </c>
      <c r="B373" s="222" t="s">
        <v>754</v>
      </c>
      <c r="C373" s="222"/>
      <c r="D373" s="222"/>
      <c r="E373" s="263"/>
      <c r="F373" s="223">
        <f>SUM(F359:F372)</f>
        <v>0</v>
      </c>
    </row>
    <row r="374" spans="1:6" ht="19.899999999999999" customHeight="1" thickBot="1">
      <c r="A374" s="317" t="s">
        <v>10</v>
      </c>
      <c r="B374" s="318"/>
      <c r="C374" s="318"/>
      <c r="D374" s="318"/>
      <c r="E374" s="318"/>
      <c r="F374" s="319"/>
    </row>
    <row r="375" spans="1:6" ht="18.600000000000001" customHeight="1" thickBot="1">
      <c r="A375" s="225" t="s">
        <v>0</v>
      </c>
      <c r="B375" s="226" t="s">
        <v>88</v>
      </c>
      <c r="C375" s="320" t="s">
        <v>89</v>
      </c>
      <c r="D375" s="321"/>
      <c r="E375" s="322"/>
      <c r="F375" s="227"/>
    </row>
    <row r="376" spans="1:6" ht="18.600000000000001" customHeight="1">
      <c r="A376" s="228">
        <v>1</v>
      </c>
      <c r="B376" s="229" t="s">
        <v>353</v>
      </c>
      <c r="C376" s="305">
        <f>F195</f>
        <v>0</v>
      </c>
      <c r="D376" s="305"/>
      <c r="E376" s="305"/>
      <c r="F376" s="156"/>
    </row>
    <row r="377" spans="1:6" ht="16.149999999999999" customHeight="1">
      <c r="A377" s="230">
        <v>2</v>
      </c>
      <c r="B377" s="231" t="s">
        <v>729</v>
      </c>
      <c r="C377" s="269">
        <f>F201</f>
        <v>0</v>
      </c>
      <c r="D377" s="269"/>
      <c r="E377" s="269"/>
      <c r="F377" s="157"/>
    </row>
    <row r="378" spans="1:6" ht="18.75">
      <c r="A378" s="230">
        <v>3</v>
      </c>
      <c r="B378" s="232" t="s">
        <v>250</v>
      </c>
      <c r="C378" s="269">
        <f>F215</f>
        <v>0</v>
      </c>
      <c r="D378" s="269"/>
      <c r="E378" s="269"/>
      <c r="F378" s="157"/>
    </row>
    <row r="379" spans="1:6" ht="16.5" customHeight="1">
      <c r="A379" s="230">
        <v>4</v>
      </c>
      <c r="B379" s="233" t="s">
        <v>90</v>
      </c>
      <c r="C379" s="269">
        <f>F226</f>
        <v>0</v>
      </c>
      <c r="D379" s="269"/>
      <c r="E379" s="269"/>
      <c r="F379" s="157"/>
    </row>
    <row r="380" spans="1:6" ht="16.5" customHeight="1">
      <c r="A380" s="230">
        <v>5</v>
      </c>
      <c r="B380" s="233" t="s">
        <v>601</v>
      </c>
      <c r="C380" s="269">
        <f>+F249</f>
        <v>0</v>
      </c>
      <c r="D380" s="269"/>
      <c r="E380" s="269"/>
      <c r="F380" s="157"/>
    </row>
    <row r="381" spans="1:6" ht="16.5" customHeight="1">
      <c r="A381" s="230">
        <v>6</v>
      </c>
      <c r="B381" s="233" t="s">
        <v>727</v>
      </c>
      <c r="C381" s="269">
        <f>+F337</f>
        <v>0</v>
      </c>
      <c r="D381" s="269"/>
      <c r="E381" s="269"/>
      <c r="F381" s="157"/>
    </row>
    <row r="382" spans="1:6" ht="16.5" customHeight="1">
      <c r="A382" s="230">
        <v>7</v>
      </c>
      <c r="B382" s="233" t="s">
        <v>740</v>
      </c>
      <c r="C382" s="269">
        <f>+F357</f>
        <v>0</v>
      </c>
      <c r="D382" s="269"/>
      <c r="E382" s="269"/>
      <c r="F382" s="157"/>
    </row>
    <row r="383" spans="1:6" ht="16.5" customHeight="1" thickBot="1">
      <c r="A383" s="234">
        <v>8</v>
      </c>
      <c r="B383" s="235" t="s">
        <v>755</v>
      </c>
      <c r="C383" s="264">
        <f>+F373</f>
        <v>0</v>
      </c>
      <c r="D383" s="264"/>
      <c r="E383" s="264"/>
      <c r="F383" s="158"/>
    </row>
    <row r="384" spans="1:6" ht="28.9" customHeight="1" thickBot="1">
      <c r="A384" s="236"/>
      <c r="B384" s="237" t="s">
        <v>91</v>
      </c>
      <c r="C384" s="304">
        <f>SUM(C376:E383)</f>
        <v>0</v>
      </c>
      <c r="D384" s="304"/>
      <c r="E384" s="304"/>
      <c r="F384" s="155"/>
    </row>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sheetData>
  <sheetProtection algorithmName="SHA-512" hashValue="xhAmSqbS4vbLUGdeph+03aprc2U3Y0xPvEnTIT9tfxS+w227t65tie22k5hlD6b9KiKdRVMo5dOIxXQ4Bi2hLg==" saltValue="seZ2twz2f7WyYyEP9ePHzg==" spinCount="100000" sheet="1" objects="1" scenarios="1" formatCells="0"/>
  <mergeCells count="48">
    <mergeCell ref="C384:E384"/>
    <mergeCell ref="B183:F183"/>
    <mergeCell ref="C376:E376"/>
    <mergeCell ref="C377:E377"/>
    <mergeCell ref="C378:E378"/>
    <mergeCell ref="B201:E201"/>
    <mergeCell ref="B215:E215"/>
    <mergeCell ref="B216:F216"/>
    <mergeCell ref="B226:E226"/>
    <mergeCell ref="A374:F374"/>
    <mergeCell ref="C375:E375"/>
    <mergeCell ref="B196:C196"/>
    <mergeCell ref="B227:F227"/>
    <mergeCell ref="B250:F250"/>
    <mergeCell ref="B319:F319"/>
    <mergeCell ref="C381:E381"/>
    <mergeCell ref="B79:F79"/>
    <mergeCell ref="A2:E2"/>
    <mergeCell ref="A4:F4"/>
    <mergeCell ref="A5:F5"/>
    <mergeCell ref="A6:F6"/>
    <mergeCell ref="A7:F7"/>
    <mergeCell ref="A18:F25"/>
    <mergeCell ref="B48:F48"/>
    <mergeCell ref="B62:F62"/>
    <mergeCell ref="A63:F63"/>
    <mergeCell ref="B68:F68"/>
    <mergeCell ref="A69:F69"/>
    <mergeCell ref="A8:F8"/>
    <mergeCell ref="A9:F9"/>
    <mergeCell ref="A10:F10"/>
    <mergeCell ref="A11:F11"/>
    <mergeCell ref="C383:E383"/>
    <mergeCell ref="A17:F17"/>
    <mergeCell ref="A12:F12"/>
    <mergeCell ref="A13:F13"/>
    <mergeCell ref="A14:F14"/>
    <mergeCell ref="A15:F15"/>
    <mergeCell ref="A16:F16"/>
    <mergeCell ref="C382:E382"/>
    <mergeCell ref="B240:E240"/>
    <mergeCell ref="A84:F84"/>
    <mergeCell ref="B128:F128"/>
    <mergeCell ref="B241:F241"/>
    <mergeCell ref="C380:E380"/>
    <mergeCell ref="C379:E379"/>
    <mergeCell ref="B338:F338"/>
    <mergeCell ref="B358:F358"/>
  </mergeCells>
  <phoneticPr fontId="37" type="noConversion"/>
  <pageMargins left="0.7" right="0.7" top="0.75" bottom="0.75" header="0.3" footer="0.3"/>
  <pageSetup paperSize="9" scale="6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513BD6-AD03-41A7-B6C5-E503539EB675}">
  <dimension ref="A1:M511"/>
  <sheetViews>
    <sheetView view="pageBreakPreview" topLeftCell="A117" zoomScaleNormal="100" zoomScaleSheetLayoutView="100" workbookViewId="0">
      <selection activeCell="F127" sqref="F127"/>
    </sheetView>
  </sheetViews>
  <sheetFormatPr defaultColWidth="0.7109375" defaultRowHeight="0" customHeight="1" zeroHeight="1"/>
  <cols>
    <col min="1" max="1" width="7.7109375" customWidth="1"/>
    <col min="2" max="2" width="66.7109375" customWidth="1"/>
    <col min="3" max="3" width="8.7109375" customWidth="1"/>
    <col min="4" max="4" width="10.28515625" style="41" customWidth="1"/>
    <col min="5" max="6" width="8" customWidth="1"/>
    <col min="7" max="7" width="11" customWidth="1"/>
    <col min="8" max="8" width="9.140625" customWidth="1"/>
    <col min="9" max="9" width="12.42578125" customWidth="1"/>
    <col min="10" max="12" width="4.5703125" customWidth="1"/>
    <col min="13" max="13" width="7.140625" customWidth="1"/>
    <col min="14" max="46" width="4.5703125" customWidth="1"/>
    <col min="16297" max="16297" width="0.42578125" customWidth="1"/>
    <col min="16298" max="16298" width="0.7109375" customWidth="1"/>
  </cols>
  <sheetData>
    <row r="1" spans="1:9" ht="15" hidden="1"/>
    <row r="2" spans="1:9" ht="72" customHeight="1">
      <c r="A2" s="285" t="s">
        <v>351</v>
      </c>
      <c r="B2" s="285"/>
      <c r="C2" s="285"/>
      <c r="D2" s="285"/>
    </row>
    <row r="3" spans="1:9" ht="15" hidden="1"/>
    <row r="4" spans="1:9" ht="52.9" customHeight="1">
      <c r="A4" s="271" t="s">
        <v>356</v>
      </c>
      <c r="B4" s="272"/>
      <c r="C4" s="272"/>
      <c r="D4" s="272"/>
    </row>
    <row r="5" spans="1:9" ht="15" hidden="1">
      <c r="A5" s="286" t="s">
        <v>252</v>
      </c>
      <c r="B5" s="287"/>
      <c r="C5" s="287"/>
      <c r="D5" s="287"/>
    </row>
    <row r="6" spans="1:9" ht="15" hidden="1">
      <c r="A6" s="286" t="s">
        <v>104</v>
      </c>
      <c r="B6" s="287"/>
      <c r="C6" s="287"/>
      <c r="D6" s="287"/>
    </row>
    <row r="7" spans="1:9" ht="15" hidden="1">
      <c r="A7" s="289" t="s">
        <v>253</v>
      </c>
      <c r="B7" s="290"/>
      <c r="C7" s="290"/>
      <c r="D7" s="290"/>
    </row>
    <row r="8" spans="1:9" ht="15" hidden="1">
      <c r="A8" s="292" t="s">
        <v>92</v>
      </c>
      <c r="B8" s="293"/>
      <c r="C8" s="293"/>
      <c r="D8" s="293"/>
    </row>
    <row r="9" spans="1:9" ht="15" hidden="1">
      <c r="A9" s="293"/>
      <c r="B9" s="293"/>
      <c r="C9" s="293"/>
      <c r="D9" s="293"/>
    </row>
    <row r="10" spans="1:9" ht="15" hidden="1">
      <c r="A10" s="293"/>
      <c r="B10" s="293"/>
      <c r="C10" s="293"/>
      <c r="D10" s="293"/>
    </row>
    <row r="11" spans="1:9" ht="15" hidden="1">
      <c r="A11" s="293"/>
      <c r="B11" s="293"/>
      <c r="C11" s="293"/>
      <c r="D11" s="293"/>
    </row>
    <row r="12" spans="1:9" ht="15" hidden="1">
      <c r="A12" s="293"/>
      <c r="B12" s="293"/>
      <c r="C12" s="293"/>
      <c r="D12" s="293"/>
    </row>
    <row r="13" spans="1:9" ht="15" hidden="1">
      <c r="A13" s="293"/>
      <c r="B13" s="293"/>
      <c r="C13" s="293"/>
      <c r="D13" s="293"/>
    </row>
    <row r="14" spans="1:9" ht="15" hidden="1">
      <c r="A14" s="293"/>
      <c r="B14" s="293"/>
      <c r="C14" s="293"/>
      <c r="D14" s="293"/>
    </row>
    <row r="15" spans="1:9" ht="171" customHeight="1" thickBot="1">
      <c r="A15" s="294"/>
      <c r="B15" s="294"/>
      <c r="C15" s="294"/>
      <c r="D15" s="294"/>
    </row>
    <row r="16" spans="1:9" ht="32.65" customHeight="1" thickBot="1">
      <c r="A16" s="2"/>
      <c r="B16" s="99" t="s">
        <v>1</v>
      </c>
      <c r="C16" s="99" t="s">
        <v>7</v>
      </c>
      <c r="D16" s="100" t="s">
        <v>2</v>
      </c>
      <c r="E16" t="s">
        <v>362</v>
      </c>
      <c r="F16" t="s">
        <v>363</v>
      </c>
      <c r="G16" t="s">
        <v>364</v>
      </c>
      <c r="H16" t="s">
        <v>0</v>
      </c>
      <c r="I16" t="s">
        <v>365</v>
      </c>
    </row>
    <row r="17" spans="1:9" ht="27" customHeight="1">
      <c r="A17" s="3">
        <v>1</v>
      </c>
      <c r="B17" s="4" t="s">
        <v>343</v>
      </c>
      <c r="C17" s="5"/>
      <c r="D17" s="6"/>
    </row>
    <row r="18" spans="1:9" ht="27" customHeight="1">
      <c r="A18" s="86">
        <v>1.1000000000000001</v>
      </c>
      <c r="B18" s="87" t="s">
        <v>18</v>
      </c>
      <c r="C18" s="87"/>
      <c r="D18" s="88"/>
    </row>
    <row r="19" spans="1:9" ht="240" hidden="1">
      <c r="A19" s="65" t="s">
        <v>21</v>
      </c>
      <c r="B19" s="1" t="s">
        <v>117</v>
      </c>
      <c r="C19" s="8" t="s">
        <v>15</v>
      </c>
      <c r="D19" s="9">
        <v>1</v>
      </c>
    </row>
    <row r="20" spans="1:9" ht="114.6" customHeight="1">
      <c r="A20" s="10" t="s">
        <v>22</v>
      </c>
      <c r="B20" s="1" t="s">
        <v>14</v>
      </c>
      <c r="C20" s="8" t="s">
        <v>15</v>
      </c>
      <c r="D20" s="9">
        <v>1</v>
      </c>
    </row>
    <row r="21" spans="1:9" ht="87.6" customHeight="1">
      <c r="A21" s="10" t="s">
        <v>251</v>
      </c>
      <c r="B21" s="1" t="s">
        <v>16</v>
      </c>
      <c r="C21" s="8" t="s">
        <v>15</v>
      </c>
      <c r="D21" s="9">
        <v>1</v>
      </c>
    </row>
    <row r="22" spans="1:9" ht="70.150000000000006" customHeight="1">
      <c r="A22" s="10" t="s">
        <v>23</v>
      </c>
      <c r="B22" s="1" t="s">
        <v>17</v>
      </c>
      <c r="C22" s="8" t="s">
        <v>15</v>
      </c>
      <c r="D22" s="9">
        <v>1</v>
      </c>
    </row>
    <row r="23" spans="1:9" ht="27" customHeight="1">
      <c r="A23" s="11"/>
      <c r="B23" s="12" t="s">
        <v>24</v>
      </c>
      <c r="C23" s="12"/>
      <c r="D23" s="13"/>
    </row>
    <row r="24" spans="1:9" ht="27" customHeight="1">
      <c r="A24" s="14">
        <v>1.2</v>
      </c>
      <c r="B24" s="15" t="s">
        <v>25</v>
      </c>
      <c r="C24" s="15"/>
      <c r="D24" s="16"/>
    </row>
    <row r="25" spans="1:9" ht="119.65" customHeight="1">
      <c r="A25" s="10" t="s">
        <v>26</v>
      </c>
      <c r="B25" s="66" t="s">
        <v>357</v>
      </c>
      <c r="C25" s="64" t="s">
        <v>15</v>
      </c>
      <c r="D25" s="17">
        <v>1</v>
      </c>
    </row>
    <row r="26" spans="1:9" ht="66" customHeight="1">
      <c r="A26" s="10" t="s">
        <v>27</v>
      </c>
      <c r="B26" s="1" t="s">
        <v>19</v>
      </c>
      <c r="C26" s="67" t="s">
        <v>93</v>
      </c>
      <c r="D26" s="68">
        <f>+I38</f>
        <v>247.58200000000005</v>
      </c>
    </row>
    <row r="27" spans="1:9" ht="17.45" customHeight="1">
      <c r="A27" s="10"/>
      <c r="B27" s="10" t="s">
        <v>366</v>
      </c>
      <c r="C27" s="67" t="s">
        <v>93</v>
      </c>
      <c r="D27" s="68"/>
      <c r="E27">
        <v>1.6</v>
      </c>
      <c r="F27">
        <v>1.6</v>
      </c>
      <c r="G27">
        <v>1.6</v>
      </c>
      <c r="H27">
        <v>19</v>
      </c>
      <c r="I27">
        <f t="shared" ref="I27:I36" si="0">+H27*G27*F27*E27</f>
        <v>77.824000000000012</v>
      </c>
    </row>
    <row r="28" spans="1:9" ht="17.45" customHeight="1">
      <c r="A28" s="10"/>
      <c r="B28" s="10" t="s">
        <v>367</v>
      </c>
      <c r="C28" s="67" t="s">
        <v>93</v>
      </c>
      <c r="D28" s="68"/>
      <c r="E28">
        <v>1.1000000000000001</v>
      </c>
      <c r="F28">
        <v>1.6</v>
      </c>
      <c r="G28">
        <v>1.6</v>
      </c>
      <c r="H28">
        <v>2</v>
      </c>
      <c r="I28">
        <f t="shared" si="0"/>
        <v>5.6320000000000014</v>
      </c>
    </row>
    <row r="29" spans="1:9" ht="17.45" customHeight="1">
      <c r="A29" s="10"/>
      <c r="B29" s="10" t="s">
        <v>368</v>
      </c>
      <c r="C29" s="67" t="s">
        <v>93</v>
      </c>
      <c r="D29" s="68"/>
      <c r="E29">
        <v>1.6</v>
      </c>
      <c r="F29">
        <v>3</v>
      </c>
      <c r="G29">
        <v>1.6</v>
      </c>
      <c r="H29">
        <v>6</v>
      </c>
      <c r="I29">
        <f t="shared" si="0"/>
        <v>46.080000000000013</v>
      </c>
    </row>
    <row r="30" spans="1:9" ht="17.45" customHeight="1">
      <c r="A30" s="10"/>
      <c r="B30" s="10" t="s">
        <v>369</v>
      </c>
      <c r="C30" s="67" t="s">
        <v>93</v>
      </c>
      <c r="D30" s="68"/>
      <c r="E30">
        <v>1.6</v>
      </c>
      <c r="F30">
        <v>1.6</v>
      </c>
      <c r="G30">
        <v>1.6</v>
      </c>
      <c r="H30">
        <v>1</v>
      </c>
      <c r="I30">
        <f t="shared" si="0"/>
        <v>4.096000000000001</v>
      </c>
    </row>
    <row r="31" spans="1:9" ht="17.45" customHeight="1">
      <c r="A31" s="10"/>
      <c r="B31" s="10" t="s">
        <v>370</v>
      </c>
      <c r="C31" s="67" t="s">
        <v>93</v>
      </c>
      <c r="D31" s="68"/>
      <c r="E31">
        <v>2.1</v>
      </c>
      <c r="F31">
        <v>1.1000000000000001</v>
      </c>
      <c r="G31">
        <v>1.6</v>
      </c>
      <c r="H31">
        <v>1</v>
      </c>
      <c r="I31">
        <f t="shared" si="0"/>
        <v>3.6960000000000006</v>
      </c>
    </row>
    <row r="32" spans="1:9" ht="17.45" customHeight="1">
      <c r="A32" s="10"/>
      <c r="B32" s="10" t="s">
        <v>372</v>
      </c>
      <c r="C32" s="67" t="s">
        <v>93</v>
      </c>
      <c r="D32" s="68"/>
      <c r="E32">
        <v>14.2</v>
      </c>
      <c r="F32">
        <v>0.4</v>
      </c>
      <c r="G32">
        <v>1.6</v>
      </c>
      <c r="H32">
        <v>4</v>
      </c>
      <c r="I32">
        <f t="shared" si="0"/>
        <v>36.352000000000004</v>
      </c>
    </row>
    <row r="33" spans="1:9" ht="17.45" customHeight="1">
      <c r="A33" s="10"/>
      <c r="B33" s="10" t="s">
        <v>371</v>
      </c>
      <c r="C33" s="67" t="s">
        <v>93</v>
      </c>
      <c r="D33" s="68"/>
      <c r="E33">
        <v>10.4</v>
      </c>
      <c r="F33">
        <v>0.4</v>
      </c>
      <c r="G33">
        <v>1.6</v>
      </c>
      <c r="H33">
        <v>7</v>
      </c>
      <c r="I33">
        <f t="shared" si="0"/>
        <v>46.592000000000006</v>
      </c>
    </row>
    <row r="34" spans="1:9" ht="17.45" customHeight="1">
      <c r="A34" s="10"/>
      <c r="B34" s="10" t="s">
        <v>734</v>
      </c>
      <c r="C34" s="67" t="s">
        <v>93</v>
      </c>
      <c r="D34" s="69"/>
      <c r="E34">
        <v>32.299999999999997</v>
      </c>
      <c r="F34">
        <v>3</v>
      </c>
      <c r="G34">
        <v>0.1</v>
      </c>
      <c r="H34">
        <v>1</v>
      </c>
      <c r="I34">
        <f t="shared" si="0"/>
        <v>9.6900000000000013</v>
      </c>
    </row>
    <row r="35" spans="1:9" ht="17.45" customHeight="1">
      <c r="A35" s="10"/>
      <c r="B35" s="10" t="s">
        <v>733</v>
      </c>
      <c r="C35" s="67" t="s">
        <v>93</v>
      </c>
      <c r="D35" s="68"/>
      <c r="E35">
        <v>26</v>
      </c>
      <c r="F35">
        <v>5</v>
      </c>
      <c r="G35">
        <v>0.1</v>
      </c>
      <c r="H35">
        <v>1</v>
      </c>
      <c r="I35">
        <f t="shared" si="0"/>
        <v>13</v>
      </c>
    </row>
    <row r="36" spans="1:9" ht="17.45" customHeight="1">
      <c r="A36" s="10"/>
      <c r="B36" s="10" t="s">
        <v>732</v>
      </c>
      <c r="C36" s="67" t="s">
        <v>93</v>
      </c>
      <c r="D36" s="68"/>
      <c r="E36">
        <v>11</v>
      </c>
      <c r="F36">
        <v>4.2</v>
      </c>
      <c r="G36">
        <v>0.1</v>
      </c>
      <c r="H36">
        <v>1</v>
      </c>
      <c r="I36">
        <f t="shared" si="0"/>
        <v>4.62</v>
      </c>
    </row>
    <row r="37" spans="1:9" ht="17.45" customHeight="1">
      <c r="A37" s="10"/>
      <c r="B37" s="104"/>
      <c r="C37" s="67"/>
      <c r="D37" s="115"/>
    </row>
    <row r="38" spans="1:9" ht="17.45" customHeight="1">
      <c r="A38" s="10"/>
      <c r="B38" s="327" t="s">
        <v>373</v>
      </c>
      <c r="C38" s="328"/>
      <c r="D38" s="328"/>
      <c r="E38" s="328"/>
      <c r="F38" s="328"/>
      <c r="G38" s="328"/>
      <c r="I38" s="102">
        <f>SUM(I27:I37)</f>
        <v>247.58200000000005</v>
      </c>
    </row>
    <row r="39" spans="1:9" ht="17.45" customHeight="1">
      <c r="A39" s="10"/>
      <c r="B39" s="1"/>
      <c r="C39" s="67"/>
      <c r="D39" s="68"/>
    </row>
    <row r="40" spans="1:9" ht="61.9" customHeight="1">
      <c r="A40" s="10" t="s">
        <v>28</v>
      </c>
      <c r="B40" s="63" t="s">
        <v>217</v>
      </c>
      <c r="C40" s="67" t="s">
        <v>94</v>
      </c>
      <c r="D40" s="17">
        <f>+I49</f>
        <v>137.67000000000002</v>
      </c>
    </row>
    <row r="41" spans="1:9" ht="19.899999999999999" customHeight="1">
      <c r="A41" s="10"/>
      <c r="B41" s="63" t="s">
        <v>366</v>
      </c>
      <c r="C41" s="67" t="s">
        <v>94</v>
      </c>
      <c r="D41" s="17"/>
      <c r="E41">
        <v>1.6</v>
      </c>
      <c r="F41">
        <v>1.6</v>
      </c>
      <c r="H41">
        <v>19</v>
      </c>
      <c r="I41">
        <f>+H41*F41*E41</f>
        <v>48.640000000000008</v>
      </c>
    </row>
    <row r="42" spans="1:9" ht="19.899999999999999" customHeight="1">
      <c r="A42" s="10"/>
      <c r="B42" s="63" t="s">
        <v>367</v>
      </c>
      <c r="C42" s="67" t="s">
        <v>94</v>
      </c>
      <c r="D42" s="17"/>
      <c r="E42">
        <v>1.1000000000000001</v>
      </c>
      <c r="F42">
        <v>1.6</v>
      </c>
      <c r="H42">
        <v>2</v>
      </c>
      <c r="I42">
        <f t="shared" ref="I42:I47" si="1">+H42*F42*E42</f>
        <v>3.5200000000000005</v>
      </c>
    </row>
    <row r="43" spans="1:9" ht="19.899999999999999" customHeight="1">
      <c r="A43" s="10"/>
      <c r="B43" s="63" t="s">
        <v>368</v>
      </c>
      <c r="C43" s="67" t="s">
        <v>94</v>
      </c>
      <c r="D43" s="17"/>
      <c r="E43">
        <v>1.6</v>
      </c>
      <c r="F43">
        <v>3</v>
      </c>
      <c r="H43">
        <v>6</v>
      </c>
      <c r="I43">
        <f t="shared" si="1"/>
        <v>28.8</v>
      </c>
    </row>
    <row r="44" spans="1:9" ht="19.899999999999999" customHeight="1">
      <c r="A44" s="10"/>
      <c r="B44" s="63" t="s">
        <v>369</v>
      </c>
      <c r="C44" s="67" t="s">
        <v>94</v>
      </c>
      <c r="D44" s="17"/>
      <c r="E44">
        <v>1.6</v>
      </c>
      <c r="F44">
        <v>1.6</v>
      </c>
      <c r="H44">
        <v>1</v>
      </c>
      <c r="I44">
        <f t="shared" si="1"/>
        <v>2.5600000000000005</v>
      </c>
    </row>
    <row r="45" spans="1:9" ht="19.899999999999999" customHeight="1">
      <c r="A45" s="10"/>
      <c r="B45" s="63" t="s">
        <v>370</v>
      </c>
      <c r="C45" s="67" t="s">
        <v>94</v>
      </c>
      <c r="D45" s="17"/>
      <c r="E45">
        <v>2.1</v>
      </c>
      <c r="F45">
        <v>1.1000000000000001</v>
      </c>
      <c r="H45">
        <v>1</v>
      </c>
      <c r="I45">
        <f t="shared" si="1"/>
        <v>2.3100000000000005</v>
      </c>
    </row>
    <row r="46" spans="1:9" ht="19.899999999999999" customHeight="1">
      <c r="A46" s="10"/>
      <c r="B46" s="63" t="s">
        <v>372</v>
      </c>
      <c r="C46" s="67" t="s">
        <v>94</v>
      </c>
      <c r="D46" s="17"/>
      <c r="E46">
        <v>14.2</v>
      </c>
      <c r="F46">
        <v>0.4</v>
      </c>
      <c r="H46">
        <v>4</v>
      </c>
      <c r="I46">
        <f t="shared" si="1"/>
        <v>22.72</v>
      </c>
    </row>
    <row r="47" spans="1:9" ht="19.899999999999999" customHeight="1">
      <c r="A47" s="10"/>
      <c r="B47" s="63" t="s">
        <v>371</v>
      </c>
      <c r="C47" s="67" t="s">
        <v>94</v>
      </c>
      <c r="D47" s="17"/>
      <c r="E47">
        <v>10.4</v>
      </c>
      <c r="F47">
        <v>0.4</v>
      </c>
      <c r="H47">
        <v>7</v>
      </c>
      <c r="I47">
        <f t="shared" si="1"/>
        <v>29.120000000000005</v>
      </c>
    </row>
    <row r="48" spans="1:9" ht="19.899999999999999" customHeight="1">
      <c r="A48" s="10"/>
      <c r="B48" s="63"/>
      <c r="C48" s="67"/>
      <c r="D48" s="17"/>
    </row>
    <row r="49" spans="1:9" ht="19.899999999999999" customHeight="1">
      <c r="A49" s="10"/>
      <c r="B49" s="327" t="s">
        <v>374</v>
      </c>
      <c r="C49" s="328"/>
      <c r="D49" s="328"/>
      <c r="E49" s="328"/>
      <c r="F49" s="328"/>
      <c r="G49" s="328"/>
      <c r="I49" s="102">
        <f>SUM(I41:I48)</f>
        <v>137.67000000000002</v>
      </c>
    </row>
    <row r="50" spans="1:9" ht="60.6" customHeight="1">
      <c r="A50" s="10" t="s">
        <v>29</v>
      </c>
      <c r="B50" s="1" t="s">
        <v>218</v>
      </c>
      <c r="C50" s="67" t="s">
        <v>93</v>
      </c>
      <c r="D50" s="69">
        <f>+I68</f>
        <v>439.94999999999987</v>
      </c>
    </row>
    <row r="51" spans="1:9" ht="30" hidden="1">
      <c r="A51" s="10"/>
      <c r="B51" s="1" t="s">
        <v>219</v>
      </c>
      <c r="C51" s="67" t="s">
        <v>93</v>
      </c>
      <c r="D51" s="69">
        <v>960</v>
      </c>
    </row>
    <row r="52" spans="1:9" ht="15">
      <c r="A52" s="10"/>
      <c r="B52" s="10" t="s">
        <v>375</v>
      </c>
      <c r="C52" s="67" t="s">
        <v>93</v>
      </c>
      <c r="D52" s="69"/>
      <c r="E52">
        <v>12.4</v>
      </c>
      <c r="F52">
        <v>6.2</v>
      </c>
      <c r="G52">
        <v>1.5</v>
      </c>
      <c r="H52">
        <v>1</v>
      </c>
      <c r="I52">
        <f t="shared" ref="I52:I66" si="2">+H52*G52*F52*E52</f>
        <v>115.32000000000001</v>
      </c>
    </row>
    <row r="53" spans="1:9" ht="15">
      <c r="A53" s="10"/>
      <c r="B53" s="10" t="s">
        <v>376</v>
      </c>
      <c r="C53" s="67" t="s">
        <v>93</v>
      </c>
      <c r="D53" s="69"/>
      <c r="E53">
        <v>4.2</v>
      </c>
      <c r="F53">
        <v>3.8</v>
      </c>
      <c r="G53">
        <v>1.5</v>
      </c>
      <c r="H53">
        <v>1</v>
      </c>
      <c r="I53">
        <f t="shared" si="2"/>
        <v>23.939999999999998</v>
      </c>
    </row>
    <row r="54" spans="1:9" ht="15">
      <c r="A54" s="10"/>
      <c r="B54" s="10" t="s">
        <v>377</v>
      </c>
      <c r="C54" s="67" t="s">
        <v>93</v>
      </c>
      <c r="D54" s="69"/>
      <c r="E54">
        <v>4.2</v>
      </c>
      <c r="F54">
        <v>6.2</v>
      </c>
      <c r="G54">
        <v>1.5</v>
      </c>
      <c r="H54">
        <v>1</v>
      </c>
      <c r="I54">
        <f t="shared" si="2"/>
        <v>39.06</v>
      </c>
    </row>
    <row r="55" spans="1:9" ht="15">
      <c r="A55" s="10"/>
      <c r="B55" s="10" t="s">
        <v>378</v>
      </c>
      <c r="C55" s="67" t="s">
        <v>93</v>
      </c>
      <c r="D55" s="69"/>
      <c r="E55">
        <v>4.2</v>
      </c>
      <c r="F55">
        <v>3.8</v>
      </c>
      <c r="G55">
        <v>1.5</v>
      </c>
      <c r="H55">
        <v>1</v>
      </c>
      <c r="I55">
        <f t="shared" si="2"/>
        <v>23.939999999999998</v>
      </c>
    </row>
    <row r="56" spans="1:9" ht="15">
      <c r="A56" s="10"/>
      <c r="B56" s="10" t="s">
        <v>379</v>
      </c>
      <c r="C56" s="67" t="s">
        <v>93</v>
      </c>
      <c r="D56" s="69"/>
      <c r="E56">
        <v>3.8</v>
      </c>
      <c r="F56">
        <v>2</v>
      </c>
      <c r="G56">
        <v>1.5</v>
      </c>
      <c r="H56">
        <v>1</v>
      </c>
      <c r="I56">
        <f t="shared" si="2"/>
        <v>11.399999999999999</v>
      </c>
    </row>
    <row r="57" spans="1:9" ht="15">
      <c r="A57" s="10"/>
      <c r="B57" s="10" t="s">
        <v>380</v>
      </c>
      <c r="C57" s="67" t="s">
        <v>93</v>
      </c>
      <c r="D57" s="69"/>
      <c r="E57">
        <v>3.8</v>
      </c>
      <c r="F57">
        <v>2.2000000000000002</v>
      </c>
      <c r="G57">
        <v>1.5</v>
      </c>
      <c r="H57">
        <v>1</v>
      </c>
      <c r="I57">
        <f t="shared" si="2"/>
        <v>12.540000000000001</v>
      </c>
    </row>
    <row r="58" spans="1:9" ht="15">
      <c r="A58" s="10"/>
      <c r="B58" s="10" t="s">
        <v>381</v>
      </c>
      <c r="C58" s="67" t="s">
        <v>93</v>
      </c>
      <c r="D58" s="69"/>
      <c r="E58">
        <v>3.8</v>
      </c>
      <c r="F58">
        <v>4.0999999999999996</v>
      </c>
      <c r="G58">
        <v>1.5</v>
      </c>
      <c r="H58">
        <v>1</v>
      </c>
      <c r="I58">
        <f t="shared" si="2"/>
        <v>23.369999999999997</v>
      </c>
    </row>
    <row r="59" spans="1:9" ht="15">
      <c r="A59" s="10"/>
      <c r="B59" s="10" t="s">
        <v>382</v>
      </c>
      <c r="C59" s="67" t="s">
        <v>93</v>
      </c>
      <c r="D59" s="69"/>
      <c r="E59">
        <v>4.2</v>
      </c>
      <c r="F59">
        <v>3.8</v>
      </c>
      <c r="G59">
        <v>1.5</v>
      </c>
      <c r="H59">
        <v>1</v>
      </c>
      <c r="I59">
        <f t="shared" si="2"/>
        <v>23.939999999999998</v>
      </c>
    </row>
    <row r="60" spans="1:9" ht="15">
      <c r="A60" s="10"/>
      <c r="B60" s="10" t="s">
        <v>383</v>
      </c>
      <c r="C60" s="67" t="s">
        <v>93</v>
      </c>
      <c r="D60" s="69"/>
      <c r="E60">
        <v>5.0999999999999996</v>
      </c>
      <c r="F60">
        <v>4.2</v>
      </c>
      <c r="G60">
        <v>1.5</v>
      </c>
      <c r="H60">
        <v>1</v>
      </c>
      <c r="I60">
        <f t="shared" si="2"/>
        <v>32.130000000000003</v>
      </c>
    </row>
    <row r="61" spans="1:9" ht="15">
      <c r="A61" s="10"/>
      <c r="B61" s="10" t="s">
        <v>384</v>
      </c>
      <c r="C61" s="67" t="s">
        <v>93</v>
      </c>
      <c r="D61" s="69"/>
      <c r="E61">
        <v>4.2</v>
      </c>
      <c r="F61">
        <v>1.8</v>
      </c>
      <c r="G61">
        <v>1.5</v>
      </c>
      <c r="H61">
        <v>1</v>
      </c>
      <c r="I61">
        <f t="shared" si="2"/>
        <v>11.340000000000002</v>
      </c>
    </row>
    <row r="62" spans="1:9" ht="15">
      <c r="A62" s="10"/>
      <c r="B62" s="10" t="s">
        <v>385</v>
      </c>
      <c r="C62" s="67" t="s">
        <v>93</v>
      </c>
      <c r="D62" s="69"/>
      <c r="E62">
        <v>5.5</v>
      </c>
      <c r="F62">
        <v>3.8</v>
      </c>
      <c r="G62">
        <v>1.5</v>
      </c>
      <c r="H62">
        <v>1</v>
      </c>
      <c r="I62">
        <f t="shared" si="2"/>
        <v>31.349999999999994</v>
      </c>
    </row>
    <row r="63" spans="1:9" ht="15">
      <c r="A63" s="10"/>
      <c r="B63" s="10" t="s">
        <v>386</v>
      </c>
      <c r="C63" s="67" t="s">
        <v>93</v>
      </c>
      <c r="D63" s="69"/>
      <c r="E63">
        <v>3.8</v>
      </c>
      <c r="F63">
        <v>2.7</v>
      </c>
      <c r="G63">
        <v>1.5</v>
      </c>
      <c r="H63">
        <v>1</v>
      </c>
      <c r="I63">
        <f t="shared" si="2"/>
        <v>15.390000000000002</v>
      </c>
    </row>
    <row r="64" spans="1:9" ht="15">
      <c r="A64" s="10"/>
      <c r="B64" s="10" t="s">
        <v>387</v>
      </c>
      <c r="C64" s="67" t="s">
        <v>93</v>
      </c>
      <c r="D64" s="69"/>
      <c r="E64">
        <v>4.5</v>
      </c>
      <c r="F64">
        <v>3.8</v>
      </c>
      <c r="G64">
        <v>1.5</v>
      </c>
      <c r="H64">
        <v>1</v>
      </c>
      <c r="I64">
        <f t="shared" si="2"/>
        <v>25.65</v>
      </c>
    </row>
    <row r="65" spans="1:9" ht="15">
      <c r="A65" s="10"/>
      <c r="B65" s="10" t="s">
        <v>388</v>
      </c>
      <c r="C65" s="67" t="s">
        <v>93</v>
      </c>
      <c r="D65" s="69"/>
      <c r="E65">
        <v>3.4</v>
      </c>
      <c r="F65">
        <v>3.8</v>
      </c>
      <c r="G65">
        <v>1.5</v>
      </c>
      <c r="H65">
        <v>1</v>
      </c>
      <c r="I65">
        <f t="shared" si="2"/>
        <v>19.379999999999995</v>
      </c>
    </row>
    <row r="66" spans="1:9" ht="15">
      <c r="A66" s="10"/>
      <c r="B66" s="10" t="s">
        <v>389</v>
      </c>
      <c r="C66" s="67" t="s">
        <v>93</v>
      </c>
      <c r="D66" s="69"/>
      <c r="E66">
        <v>78</v>
      </c>
      <c r="F66">
        <v>2</v>
      </c>
      <c r="G66">
        <v>0.2</v>
      </c>
      <c r="H66">
        <v>1</v>
      </c>
      <c r="I66">
        <f t="shared" si="2"/>
        <v>31.200000000000003</v>
      </c>
    </row>
    <row r="67" spans="1:9" ht="15">
      <c r="A67" s="10"/>
      <c r="B67" s="1"/>
      <c r="C67" s="67"/>
      <c r="D67" s="69"/>
    </row>
    <row r="68" spans="1:9" ht="15">
      <c r="A68" s="10"/>
      <c r="B68" s="327" t="s">
        <v>390</v>
      </c>
      <c r="C68" s="328"/>
      <c r="D68" s="328"/>
      <c r="E68" s="328"/>
      <c r="F68" s="328"/>
      <c r="G68" s="328"/>
      <c r="I68">
        <f>SUM(I52:I66)</f>
        <v>439.94999999999987</v>
      </c>
    </row>
    <row r="69" spans="1:9" ht="15">
      <c r="A69" s="10"/>
      <c r="B69" s="1"/>
      <c r="C69" s="67"/>
      <c r="D69" s="69"/>
    </row>
    <row r="70" spans="1:9" ht="43.15" customHeight="1">
      <c r="A70" s="10" t="s">
        <v>30</v>
      </c>
      <c r="B70" s="1" t="s">
        <v>95</v>
      </c>
      <c r="C70" s="67" t="s">
        <v>93</v>
      </c>
      <c r="D70" s="69">
        <f>+I88</f>
        <v>138.755</v>
      </c>
    </row>
    <row r="71" spans="1:9" ht="17.45" customHeight="1">
      <c r="A71" s="10"/>
      <c r="B71" s="10" t="s">
        <v>375</v>
      </c>
      <c r="C71" s="67" t="s">
        <v>93</v>
      </c>
      <c r="D71" s="69"/>
      <c r="E71">
        <v>12.4</v>
      </c>
      <c r="F71">
        <v>6.2</v>
      </c>
      <c r="G71">
        <v>0.2</v>
      </c>
      <c r="H71">
        <v>1</v>
      </c>
      <c r="I71">
        <f t="shared" ref="I71:I87" si="3">+H71*G71*F71*E71</f>
        <v>15.376000000000003</v>
      </c>
    </row>
    <row r="72" spans="1:9" ht="17.45" customHeight="1">
      <c r="A72" s="10"/>
      <c r="B72" s="10" t="s">
        <v>376</v>
      </c>
      <c r="C72" s="67" t="s">
        <v>93</v>
      </c>
      <c r="D72" s="69"/>
      <c r="E72">
        <v>4.2</v>
      </c>
      <c r="F72">
        <v>3.8</v>
      </c>
      <c r="G72">
        <v>0.2</v>
      </c>
      <c r="H72">
        <v>1</v>
      </c>
      <c r="I72">
        <f t="shared" si="3"/>
        <v>3.1920000000000002</v>
      </c>
    </row>
    <row r="73" spans="1:9" ht="17.45" customHeight="1">
      <c r="A73" s="10"/>
      <c r="B73" s="10" t="s">
        <v>377</v>
      </c>
      <c r="C73" s="67" t="s">
        <v>93</v>
      </c>
      <c r="D73" s="69"/>
      <c r="E73">
        <v>4.2</v>
      </c>
      <c r="F73">
        <v>6.2</v>
      </c>
      <c r="G73">
        <v>0.2</v>
      </c>
      <c r="H73">
        <v>1</v>
      </c>
      <c r="I73">
        <f t="shared" si="3"/>
        <v>5.2080000000000011</v>
      </c>
    </row>
    <row r="74" spans="1:9" ht="17.45" customHeight="1">
      <c r="A74" s="10"/>
      <c r="B74" s="10" t="s">
        <v>378</v>
      </c>
      <c r="C74" s="67" t="s">
        <v>93</v>
      </c>
      <c r="D74" s="69"/>
      <c r="E74">
        <v>4.2</v>
      </c>
      <c r="F74">
        <v>3.8</v>
      </c>
      <c r="G74">
        <v>0.2</v>
      </c>
      <c r="H74">
        <v>1</v>
      </c>
      <c r="I74">
        <f t="shared" si="3"/>
        <v>3.1920000000000002</v>
      </c>
    </row>
    <row r="75" spans="1:9" ht="17.45" customHeight="1">
      <c r="A75" s="10"/>
      <c r="B75" s="10" t="s">
        <v>379</v>
      </c>
      <c r="C75" s="67" t="s">
        <v>93</v>
      </c>
      <c r="D75" s="69"/>
      <c r="E75">
        <v>3.8</v>
      </c>
      <c r="F75">
        <v>2</v>
      </c>
      <c r="G75">
        <v>0.2</v>
      </c>
      <c r="H75">
        <v>1</v>
      </c>
      <c r="I75">
        <f t="shared" si="3"/>
        <v>1.52</v>
      </c>
    </row>
    <row r="76" spans="1:9" ht="17.45" customHeight="1">
      <c r="A76" s="10"/>
      <c r="B76" s="10" t="s">
        <v>380</v>
      </c>
      <c r="C76" s="67" t="s">
        <v>93</v>
      </c>
      <c r="D76" s="69"/>
      <c r="E76">
        <v>3.8</v>
      </c>
      <c r="F76">
        <v>2.2000000000000002</v>
      </c>
      <c r="G76">
        <v>0.2</v>
      </c>
      <c r="H76">
        <v>1</v>
      </c>
      <c r="I76">
        <f t="shared" si="3"/>
        <v>1.6720000000000002</v>
      </c>
    </row>
    <row r="77" spans="1:9" ht="17.45" customHeight="1">
      <c r="A77" s="10"/>
      <c r="B77" s="10" t="s">
        <v>381</v>
      </c>
      <c r="C77" s="67" t="s">
        <v>93</v>
      </c>
      <c r="D77" s="69"/>
      <c r="E77">
        <v>3.8</v>
      </c>
      <c r="F77">
        <v>4.0999999999999996</v>
      </c>
      <c r="G77">
        <v>0.2</v>
      </c>
      <c r="H77">
        <v>1</v>
      </c>
      <c r="I77">
        <f t="shared" si="3"/>
        <v>3.1159999999999997</v>
      </c>
    </row>
    <row r="78" spans="1:9" ht="17.45" customHeight="1">
      <c r="A78" s="10"/>
      <c r="B78" s="10" t="s">
        <v>382</v>
      </c>
      <c r="C78" s="67" t="s">
        <v>93</v>
      </c>
      <c r="D78" s="69"/>
      <c r="E78">
        <v>4.2</v>
      </c>
      <c r="F78">
        <v>3.8</v>
      </c>
      <c r="G78">
        <v>0.2</v>
      </c>
      <c r="H78">
        <v>1</v>
      </c>
      <c r="I78">
        <f t="shared" si="3"/>
        <v>3.1920000000000002</v>
      </c>
    </row>
    <row r="79" spans="1:9" ht="17.45" customHeight="1">
      <c r="A79" s="10"/>
      <c r="B79" s="10" t="s">
        <v>383</v>
      </c>
      <c r="C79" s="67" t="s">
        <v>93</v>
      </c>
      <c r="D79" s="69"/>
      <c r="E79">
        <v>5.0999999999999996</v>
      </c>
      <c r="F79">
        <v>4.2</v>
      </c>
      <c r="G79">
        <v>0.2</v>
      </c>
      <c r="H79">
        <v>1</v>
      </c>
      <c r="I79">
        <f t="shared" si="3"/>
        <v>4.2839999999999998</v>
      </c>
    </row>
    <row r="80" spans="1:9" ht="17.45" customHeight="1">
      <c r="A80" s="10"/>
      <c r="B80" s="10" t="s">
        <v>384</v>
      </c>
      <c r="C80" s="67" t="s">
        <v>93</v>
      </c>
      <c r="D80" s="69"/>
      <c r="E80">
        <v>4.2</v>
      </c>
      <c r="F80">
        <v>1.8</v>
      </c>
      <c r="G80">
        <v>0.2</v>
      </c>
      <c r="H80">
        <v>1</v>
      </c>
      <c r="I80">
        <f t="shared" si="3"/>
        <v>1.5120000000000002</v>
      </c>
    </row>
    <row r="81" spans="1:9" ht="17.45" customHeight="1">
      <c r="A81" s="10"/>
      <c r="B81" s="10" t="s">
        <v>385</v>
      </c>
      <c r="C81" s="67" t="s">
        <v>93</v>
      </c>
      <c r="D81" s="69"/>
      <c r="E81">
        <v>5.5</v>
      </c>
      <c r="F81">
        <v>3.8</v>
      </c>
      <c r="G81">
        <v>0.2</v>
      </c>
      <c r="H81">
        <v>1</v>
      </c>
      <c r="I81">
        <f t="shared" si="3"/>
        <v>4.18</v>
      </c>
    </row>
    <row r="82" spans="1:9" ht="17.45" customHeight="1">
      <c r="A82" s="10"/>
      <c r="B82" s="10" t="s">
        <v>386</v>
      </c>
      <c r="C82" s="67" t="s">
        <v>93</v>
      </c>
      <c r="D82" s="69"/>
      <c r="E82">
        <v>3.8</v>
      </c>
      <c r="F82">
        <v>2.7</v>
      </c>
      <c r="G82">
        <v>0.2</v>
      </c>
      <c r="H82">
        <v>1</v>
      </c>
      <c r="I82">
        <f t="shared" si="3"/>
        <v>2.052</v>
      </c>
    </row>
    <row r="83" spans="1:9" ht="17.45" customHeight="1">
      <c r="A83" s="10"/>
      <c r="B83" s="10" t="s">
        <v>387</v>
      </c>
      <c r="C83" s="67" t="s">
        <v>93</v>
      </c>
      <c r="D83" s="69"/>
      <c r="E83">
        <v>4.5</v>
      </c>
      <c r="F83">
        <v>3.8</v>
      </c>
      <c r="G83">
        <v>0.2</v>
      </c>
      <c r="H83">
        <v>1</v>
      </c>
      <c r="I83">
        <f t="shared" si="3"/>
        <v>3.42</v>
      </c>
    </row>
    <row r="84" spans="1:9" ht="17.45" customHeight="1">
      <c r="A84" s="10"/>
      <c r="B84" s="10" t="s">
        <v>388</v>
      </c>
      <c r="C84" s="67" t="s">
        <v>93</v>
      </c>
      <c r="D84" s="69"/>
      <c r="E84">
        <v>3.4</v>
      </c>
      <c r="F84">
        <v>3.8</v>
      </c>
      <c r="G84">
        <v>0.2</v>
      </c>
      <c r="H84">
        <v>1</v>
      </c>
      <c r="I84">
        <f t="shared" si="3"/>
        <v>2.5840000000000001</v>
      </c>
    </row>
    <row r="85" spans="1:9" ht="17.45" customHeight="1">
      <c r="A85" s="10"/>
      <c r="B85" s="10" t="s">
        <v>389</v>
      </c>
      <c r="C85" s="67" t="s">
        <v>93</v>
      </c>
      <c r="D85" s="69"/>
      <c r="E85">
        <v>78</v>
      </c>
      <c r="F85">
        <v>2</v>
      </c>
      <c r="G85">
        <v>0.15</v>
      </c>
      <c r="H85">
        <v>1</v>
      </c>
      <c r="I85">
        <f t="shared" si="3"/>
        <v>23.4</v>
      </c>
    </row>
    <row r="86" spans="1:9" ht="17.45" customHeight="1">
      <c r="A86" s="10"/>
      <c r="B86" s="10" t="s">
        <v>392</v>
      </c>
      <c r="C86" s="67" t="s">
        <v>93</v>
      </c>
      <c r="D86" s="68"/>
      <c r="E86">
        <v>42.5</v>
      </c>
      <c r="F86">
        <v>5</v>
      </c>
      <c r="G86">
        <v>0.15</v>
      </c>
      <c r="H86">
        <v>1</v>
      </c>
      <c r="I86">
        <f t="shared" si="3"/>
        <v>31.875</v>
      </c>
    </row>
    <row r="87" spans="1:9" ht="17.45" customHeight="1">
      <c r="A87" s="10"/>
      <c r="B87" s="10" t="s">
        <v>392</v>
      </c>
      <c r="C87" s="67" t="s">
        <v>93</v>
      </c>
      <c r="D87" s="68"/>
      <c r="E87">
        <v>32.200000000000003</v>
      </c>
      <c r="F87">
        <v>6</v>
      </c>
      <c r="G87">
        <v>0.15</v>
      </c>
      <c r="H87">
        <v>1</v>
      </c>
      <c r="I87">
        <f t="shared" si="3"/>
        <v>28.98</v>
      </c>
    </row>
    <row r="88" spans="1:9" ht="17.45" customHeight="1">
      <c r="A88" s="10"/>
      <c r="B88" s="327" t="s">
        <v>391</v>
      </c>
      <c r="C88" s="328"/>
      <c r="D88" s="328"/>
      <c r="E88" s="328"/>
      <c r="F88" s="328"/>
      <c r="G88" s="328"/>
      <c r="I88">
        <f>SUM(I71:I87)</f>
        <v>138.755</v>
      </c>
    </row>
    <row r="89" spans="1:9" ht="27" customHeight="1">
      <c r="A89" s="11"/>
      <c r="B89" s="12" t="s">
        <v>31</v>
      </c>
      <c r="C89" s="12"/>
      <c r="D89" s="13"/>
    </row>
    <row r="90" spans="1:9" ht="27" customHeight="1">
      <c r="A90" s="14">
        <v>1.3</v>
      </c>
      <c r="B90" s="15" t="s">
        <v>32</v>
      </c>
      <c r="C90" s="15"/>
      <c r="D90" s="16"/>
    </row>
    <row r="91" spans="1:9" ht="168.6" customHeight="1">
      <c r="A91" s="10" t="s">
        <v>33</v>
      </c>
      <c r="B91" s="1" t="s">
        <v>96</v>
      </c>
      <c r="C91" s="67" t="s">
        <v>93</v>
      </c>
      <c r="D91" s="70">
        <f>+I96</f>
        <v>125.03999999999999</v>
      </c>
    </row>
    <row r="92" spans="1:9" ht="18" customHeight="1">
      <c r="A92" s="10"/>
      <c r="B92" s="10" t="s">
        <v>394</v>
      </c>
      <c r="C92" s="67" t="s">
        <v>93</v>
      </c>
      <c r="D92" s="70"/>
      <c r="E92">
        <v>13.8</v>
      </c>
      <c r="F92">
        <v>0.7</v>
      </c>
      <c r="G92">
        <v>0.9</v>
      </c>
      <c r="H92">
        <v>6</v>
      </c>
      <c r="I92">
        <f>+H92*G92*F92*E92</f>
        <v>52.164000000000001</v>
      </c>
    </row>
    <row r="93" spans="1:9" ht="18" customHeight="1">
      <c r="A93" s="10"/>
      <c r="B93" s="10" t="s">
        <v>393</v>
      </c>
      <c r="C93" s="67" t="s">
        <v>93</v>
      </c>
      <c r="D93" s="70"/>
      <c r="E93">
        <v>20.2</v>
      </c>
      <c r="F93">
        <v>0.7</v>
      </c>
      <c r="G93">
        <v>0.9</v>
      </c>
      <c r="H93">
        <v>4</v>
      </c>
      <c r="I93">
        <f>+H93*G93*F93*E93</f>
        <v>50.903999999999996</v>
      </c>
    </row>
    <row r="94" spans="1:9" ht="18" customHeight="1">
      <c r="A94" s="10"/>
      <c r="B94" s="10" t="s">
        <v>547</v>
      </c>
      <c r="C94" s="67" t="s">
        <v>93</v>
      </c>
      <c r="D94" s="70"/>
      <c r="E94">
        <v>82</v>
      </c>
      <c r="F94">
        <v>0.7</v>
      </c>
      <c r="G94">
        <v>0.3</v>
      </c>
      <c r="H94">
        <v>1</v>
      </c>
      <c r="I94">
        <f>+H94*G94*F94*E94</f>
        <v>17.22</v>
      </c>
    </row>
    <row r="95" spans="1:9" ht="18" customHeight="1">
      <c r="A95" s="10"/>
      <c r="B95" s="10" t="s">
        <v>395</v>
      </c>
      <c r="C95" s="67" t="s">
        <v>93</v>
      </c>
      <c r="D95" s="70"/>
      <c r="E95">
        <v>4.4000000000000004</v>
      </c>
      <c r="F95">
        <v>0.6</v>
      </c>
      <c r="G95">
        <v>0.9</v>
      </c>
      <c r="H95">
        <v>2</v>
      </c>
      <c r="I95">
        <f>+H95*G95*F95*E95</f>
        <v>4.7520000000000007</v>
      </c>
    </row>
    <row r="96" spans="1:9" ht="18" customHeight="1">
      <c r="A96" s="10"/>
      <c r="B96" s="327" t="s">
        <v>396</v>
      </c>
      <c r="C96" s="328"/>
      <c r="D96" s="328"/>
      <c r="E96" s="328"/>
      <c r="F96" s="328"/>
      <c r="G96" s="328"/>
      <c r="I96" s="103">
        <f>SUM(I92:I95)</f>
        <v>125.03999999999999</v>
      </c>
    </row>
    <row r="97" spans="1:9" ht="179.25" customHeight="1">
      <c r="A97" s="10" t="s">
        <v>34</v>
      </c>
      <c r="B97" s="1" t="s">
        <v>97</v>
      </c>
      <c r="C97" s="67" t="s">
        <v>93</v>
      </c>
      <c r="D97" s="70">
        <f>+I102</f>
        <v>121.26000000000002</v>
      </c>
    </row>
    <row r="98" spans="1:9" ht="22.9" customHeight="1">
      <c r="A98" s="10"/>
      <c r="B98" s="10" t="s">
        <v>394</v>
      </c>
      <c r="C98" s="67" t="s">
        <v>93</v>
      </c>
      <c r="D98" s="70"/>
      <c r="E98">
        <v>13.8</v>
      </c>
      <c r="F98">
        <v>0.6</v>
      </c>
      <c r="G98">
        <v>1.05</v>
      </c>
      <c r="H98">
        <v>6</v>
      </c>
      <c r="I98">
        <f>+H98*G98*F98*E98</f>
        <v>52.164000000000009</v>
      </c>
    </row>
    <row r="99" spans="1:9" ht="22.9" customHeight="1">
      <c r="A99" s="10"/>
      <c r="B99" s="10" t="s">
        <v>393</v>
      </c>
      <c r="C99" s="67" t="s">
        <v>93</v>
      </c>
      <c r="D99" s="70"/>
      <c r="E99">
        <v>20.2</v>
      </c>
      <c r="F99">
        <v>0.6</v>
      </c>
      <c r="G99">
        <v>1.05</v>
      </c>
      <c r="H99">
        <v>4</v>
      </c>
      <c r="I99">
        <f>+H99*G99*F99*E99</f>
        <v>50.903999999999996</v>
      </c>
    </row>
    <row r="100" spans="1:9" ht="22.9" customHeight="1">
      <c r="A100" s="10"/>
      <c r="B100" s="10" t="s">
        <v>547</v>
      </c>
      <c r="C100" s="67" t="s">
        <v>93</v>
      </c>
      <c r="D100" s="70"/>
      <c r="E100">
        <v>82</v>
      </c>
      <c r="F100">
        <v>0.6</v>
      </c>
      <c r="G100">
        <v>0.3</v>
      </c>
      <c r="H100">
        <v>1</v>
      </c>
      <c r="I100">
        <f>+H100*G100*F100*E100</f>
        <v>14.76</v>
      </c>
    </row>
    <row r="101" spans="1:9" ht="22.9" customHeight="1">
      <c r="A101" s="10"/>
      <c r="B101" s="10" t="s">
        <v>395</v>
      </c>
      <c r="C101" s="67" t="s">
        <v>93</v>
      </c>
      <c r="D101" s="70"/>
      <c r="E101">
        <v>4.4000000000000004</v>
      </c>
      <c r="F101">
        <v>0.6</v>
      </c>
      <c r="G101">
        <v>0.65</v>
      </c>
      <c r="H101">
        <v>2</v>
      </c>
      <c r="I101">
        <f>+H101*G101*F101*E101</f>
        <v>3.4320000000000004</v>
      </c>
    </row>
    <row r="102" spans="1:9" ht="22.9" customHeight="1">
      <c r="A102" s="10"/>
      <c r="B102" s="327" t="s">
        <v>397</v>
      </c>
      <c r="C102" s="328"/>
      <c r="D102" s="328"/>
      <c r="E102" s="328"/>
      <c r="F102" s="328"/>
      <c r="G102" s="328"/>
      <c r="I102" s="103">
        <f>SUM(I98:I101)</f>
        <v>121.26000000000002</v>
      </c>
    </row>
    <row r="103" spans="1:9" ht="71.650000000000006" customHeight="1">
      <c r="A103" s="10" t="s">
        <v>35</v>
      </c>
      <c r="B103" s="1" t="s">
        <v>105</v>
      </c>
      <c r="C103" s="67" t="s">
        <v>94</v>
      </c>
      <c r="D103" s="70">
        <f>+I106</f>
        <v>56.839999999999989</v>
      </c>
    </row>
    <row r="104" spans="1:9" ht="22.9" customHeight="1">
      <c r="A104" s="10"/>
      <c r="B104" s="1" t="s">
        <v>394</v>
      </c>
      <c r="C104" s="67" t="s">
        <v>93</v>
      </c>
      <c r="D104" s="70"/>
      <c r="E104">
        <v>13.8</v>
      </c>
      <c r="F104">
        <v>0.35</v>
      </c>
      <c r="H104">
        <v>6</v>
      </c>
      <c r="I104">
        <f>+H104*F104*E104</f>
        <v>28.979999999999997</v>
      </c>
    </row>
    <row r="105" spans="1:9" ht="22.9" customHeight="1">
      <c r="A105" s="10"/>
      <c r="B105" s="1" t="s">
        <v>393</v>
      </c>
      <c r="C105" s="67" t="s">
        <v>93</v>
      </c>
      <c r="D105" s="70"/>
      <c r="E105">
        <v>19.899999999999999</v>
      </c>
      <c r="F105">
        <v>0.35</v>
      </c>
      <c r="H105">
        <v>4</v>
      </c>
      <c r="I105">
        <f>+H105*F105*E105</f>
        <v>27.859999999999996</v>
      </c>
    </row>
    <row r="106" spans="1:9" ht="22.9" customHeight="1">
      <c r="A106" s="10"/>
      <c r="B106" s="327" t="s">
        <v>398</v>
      </c>
      <c r="C106" s="328"/>
      <c r="D106" s="328"/>
      <c r="E106" s="328"/>
      <c r="F106" s="328"/>
      <c r="G106" s="328"/>
      <c r="I106">
        <f>SUM(I104:I105)</f>
        <v>56.839999999999989</v>
      </c>
    </row>
    <row r="107" spans="1:9" ht="107.25" customHeight="1">
      <c r="A107" s="10" t="s">
        <v>36</v>
      </c>
      <c r="B107" s="1" t="s">
        <v>220</v>
      </c>
      <c r="C107" s="67" t="s">
        <v>93</v>
      </c>
      <c r="D107" s="70">
        <f>+I125</f>
        <v>231.06349999999998</v>
      </c>
    </row>
    <row r="108" spans="1:9" ht="21" customHeight="1">
      <c r="A108" s="10"/>
      <c r="B108" s="10" t="s">
        <v>399</v>
      </c>
      <c r="C108" s="67" t="s">
        <v>93</v>
      </c>
      <c r="D108" s="70"/>
      <c r="E108">
        <v>13.8</v>
      </c>
      <c r="F108">
        <v>0.35</v>
      </c>
      <c r="G108">
        <v>2.5499999999999998</v>
      </c>
      <c r="H108">
        <v>4</v>
      </c>
      <c r="I108">
        <f>+H108*F108*E108*G108</f>
        <v>49.265999999999998</v>
      </c>
    </row>
    <row r="109" spans="1:9" ht="21" customHeight="1">
      <c r="A109" s="10"/>
      <c r="B109" s="10" t="s">
        <v>400</v>
      </c>
      <c r="C109" s="67" t="s">
        <v>93</v>
      </c>
      <c r="D109" s="70"/>
      <c r="E109">
        <v>20.2</v>
      </c>
      <c r="F109">
        <v>0.35</v>
      </c>
      <c r="G109">
        <v>2.5499999999999998</v>
      </c>
      <c r="H109">
        <v>4</v>
      </c>
      <c r="I109">
        <f t="shared" ref="I109:I124" si="4">+H109*F109*E109*G109</f>
        <v>72.11399999999999</v>
      </c>
    </row>
    <row r="110" spans="1:9" ht="21" customHeight="1">
      <c r="A110" s="10"/>
      <c r="B110" s="10" t="s">
        <v>401</v>
      </c>
      <c r="C110" s="67" t="s">
        <v>93</v>
      </c>
      <c r="D110" s="70"/>
      <c r="E110">
        <v>3.8</v>
      </c>
      <c r="F110">
        <v>0.35</v>
      </c>
      <c r="G110">
        <v>2.5499999999999998</v>
      </c>
      <c r="H110">
        <v>4</v>
      </c>
      <c r="I110">
        <f t="shared" si="4"/>
        <v>13.565999999999997</v>
      </c>
    </row>
    <row r="111" spans="1:9" ht="21" customHeight="1">
      <c r="A111" s="10"/>
      <c r="B111" s="10" t="s">
        <v>402</v>
      </c>
      <c r="C111" s="67" t="s">
        <v>93</v>
      </c>
      <c r="D111" s="70"/>
      <c r="E111">
        <v>3.8</v>
      </c>
      <c r="F111">
        <v>0.25</v>
      </c>
      <c r="G111">
        <v>2.5499999999999998</v>
      </c>
      <c r="H111">
        <v>2</v>
      </c>
      <c r="I111">
        <f t="shared" si="4"/>
        <v>4.8449999999999998</v>
      </c>
    </row>
    <row r="112" spans="1:9" ht="21" customHeight="1">
      <c r="A112" s="10"/>
      <c r="B112" s="10" t="s">
        <v>403</v>
      </c>
      <c r="C112" s="67" t="s">
        <v>93</v>
      </c>
      <c r="D112" s="70"/>
      <c r="E112">
        <v>4.2</v>
      </c>
      <c r="F112">
        <v>0.25</v>
      </c>
      <c r="G112">
        <v>2.5499999999999998</v>
      </c>
      <c r="H112">
        <v>4</v>
      </c>
      <c r="I112">
        <f t="shared" si="4"/>
        <v>10.709999999999999</v>
      </c>
    </row>
    <row r="113" spans="1:9" ht="21" customHeight="1">
      <c r="A113" s="10"/>
      <c r="B113" s="10" t="s">
        <v>405</v>
      </c>
      <c r="C113" s="67" t="s">
        <v>93</v>
      </c>
      <c r="D113" s="70"/>
      <c r="E113">
        <v>-2</v>
      </c>
      <c r="F113">
        <v>0.35</v>
      </c>
      <c r="G113">
        <v>2.5499999999999998</v>
      </c>
      <c r="H113">
        <v>5</v>
      </c>
      <c r="I113">
        <f t="shared" si="4"/>
        <v>-8.9249999999999989</v>
      </c>
    </row>
    <row r="114" spans="1:9" ht="21" customHeight="1">
      <c r="A114" s="10"/>
      <c r="B114" s="10" t="s">
        <v>406</v>
      </c>
      <c r="C114" s="67" t="s">
        <v>93</v>
      </c>
      <c r="D114" s="70"/>
      <c r="E114">
        <v>-1</v>
      </c>
      <c r="F114">
        <v>0.35</v>
      </c>
      <c r="G114">
        <v>2.5499999999999998</v>
      </c>
      <c r="H114">
        <v>20</v>
      </c>
      <c r="I114">
        <f t="shared" si="4"/>
        <v>-17.849999999999998</v>
      </c>
    </row>
    <row r="115" spans="1:9" ht="21" customHeight="1">
      <c r="A115" s="10"/>
      <c r="B115" s="10" t="s">
        <v>407</v>
      </c>
      <c r="C115" s="67" t="s">
        <v>93</v>
      </c>
      <c r="D115" s="70"/>
      <c r="E115">
        <v>-1</v>
      </c>
      <c r="F115">
        <v>0.35</v>
      </c>
      <c r="G115">
        <v>2</v>
      </c>
      <c r="H115">
        <v>66</v>
      </c>
      <c r="I115">
        <f t="shared" si="4"/>
        <v>-46.199999999999996</v>
      </c>
    </row>
    <row r="116" spans="1:9" ht="21" customHeight="1">
      <c r="A116" s="10"/>
      <c r="B116" s="10" t="s">
        <v>408</v>
      </c>
      <c r="C116" s="67" t="s">
        <v>93</v>
      </c>
      <c r="D116" s="70"/>
      <c r="E116">
        <v>-0.5</v>
      </c>
      <c r="F116">
        <v>0.35</v>
      </c>
      <c r="G116">
        <v>0.6</v>
      </c>
      <c r="H116">
        <v>4</v>
      </c>
      <c r="I116">
        <f t="shared" si="4"/>
        <v>-0.42</v>
      </c>
    </row>
    <row r="117" spans="1:9" ht="21" customHeight="1">
      <c r="A117" s="10"/>
      <c r="B117" s="10" t="s">
        <v>409</v>
      </c>
      <c r="C117" s="67" t="s">
        <v>93</v>
      </c>
      <c r="D117" s="70"/>
      <c r="E117">
        <v>14.5</v>
      </c>
      <c r="F117">
        <v>0.35</v>
      </c>
      <c r="G117">
        <v>2.5499999999999998</v>
      </c>
      <c r="H117">
        <v>4</v>
      </c>
      <c r="I117">
        <f t="shared" si="4"/>
        <v>51.764999999999986</v>
      </c>
    </row>
    <row r="118" spans="1:9" ht="21" customHeight="1">
      <c r="A118" s="10"/>
      <c r="B118" s="10" t="s">
        <v>410</v>
      </c>
      <c r="C118" s="67" t="s">
        <v>93</v>
      </c>
      <c r="D118" s="70"/>
      <c r="E118">
        <v>3.8</v>
      </c>
      <c r="F118">
        <v>0.35</v>
      </c>
      <c r="G118">
        <v>2.5499999999999998</v>
      </c>
      <c r="H118">
        <v>2</v>
      </c>
      <c r="I118">
        <f t="shared" si="4"/>
        <v>6.7829999999999986</v>
      </c>
    </row>
    <row r="119" spans="1:9" ht="21" customHeight="1">
      <c r="A119" s="10"/>
      <c r="B119" s="10" t="s">
        <v>411</v>
      </c>
      <c r="C119" s="67" t="s">
        <v>93</v>
      </c>
      <c r="D119" s="70"/>
      <c r="E119">
        <v>4.0999999999999996</v>
      </c>
      <c r="F119">
        <v>0.25</v>
      </c>
      <c r="G119">
        <v>2.5499999999999998</v>
      </c>
      <c r="H119">
        <v>2</v>
      </c>
      <c r="I119">
        <f t="shared" si="4"/>
        <v>5.2274999999999991</v>
      </c>
    </row>
    <row r="120" spans="1:9" ht="21" customHeight="1">
      <c r="A120" s="10"/>
      <c r="B120" s="10" t="s">
        <v>412</v>
      </c>
      <c r="C120" s="67" t="s">
        <v>93</v>
      </c>
      <c r="D120" s="70"/>
      <c r="E120">
        <v>20.6</v>
      </c>
      <c r="F120">
        <v>0.35</v>
      </c>
      <c r="G120">
        <v>2.5499999999999998</v>
      </c>
      <c r="H120">
        <v>4</v>
      </c>
      <c r="I120">
        <f t="shared" si="4"/>
        <v>73.542000000000002</v>
      </c>
    </row>
    <row r="121" spans="1:9" ht="21" customHeight="1">
      <c r="A121" s="10"/>
      <c r="B121" s="10" t="s">
        <v>413</v>
      </c>
      <c r="C121" s="67" t="s">
        <v>93</v>
      </c>
      <c r="D121" s="70"/>
      <c r="E121">
        <v>5.8</v>
      </c>
      <c r="F121">
        <v>0.25</v>
      </c>
      <c r="G121">
        <v>2.5499999999999998</v>
      </c>
      <c r="H121">
        <v>1</v>
      </c>
      <c r="I121">
        <f t="shared" si="4"/>
        <v>3.6974999999999998</v>
      </c>
    </row>
    <row r="122" spans="1:9" ht="21" customHeight="1">
      <c r="A122" s="10"/>
      <c r="B122" s="10" t="s">
        <v>414</v>
      </c>
      <c r="C122" s="67" t="s">
        <v>93</v>
      </c>
      <c r="D122" s="70"/>
      <c r="E122">
        <v>5.0999999999999996</v>
      </c>
      <c r="F122">
        <v>0.25</v>
      </c>
      <c r="G122">
        <v>2.5499999999999998</v>
      </c>
      <c r="H122">
        <v>2</v>
      </c>
      <c r="I122">
        <f t="shared" si="4"/>
        <v>6.5024999999999995</v>
      </c>
    </row>
    <row r="123" spans="1:9" ht="21" customHeight="1">
      <c r="A123" s="10"/>
      <c r="B123" s="10" t="s">
        <v>415</v>
      </c>
      <c r="C123" s="67" t="s">
        <v>93</v>
      </c>
      <c r="D123" s="70"/>
      <c r="E123">
        <v>-2</v>
      </c>
      <c r="F123">
        <v>0.35</v>
      </c>
      <c r="G123">
        <v>5.6</v>
      </c>
      <c r="H123">
        <v>1</v>
      </c>
      <c r="I123">
        <f t="shared" si="4"/>
        <v>-3.9199999999999995</v>
      </c>
    </row>
    <row r="124" spans="1:9" ht="21" customHeight="1">
      <c r="A124" s="10"/>
      <c r="B124" s="10" t="s">
        <v>416</v>
      </c>
      <c r="C124" s="67" t="s">
        <v>93</v>
      </c>
      <c r="D124" s="70"/>
      <c r="E124">
        <v>14.8</v>
      </c>
      <c r="F124">
        <v>0.35</v>
      </c>
      <c r="G124">
        <v>2</v>
      </c>
      <c r="H124">
        <v>1</v>
      </c>
      <c r="I124">
        <f t="shared" si="4"/>
        <v>10.36</v>
      </c>
    </row>
    <row r="125" spans="1:9" ht="21" customHeight="1">
      <c r="A125" s="10"/>
      <c r="B125" s="327" t="s">
        <v>417</v>
      </c>
      <c r="C125" s="328"/>
      <c r="D125" s="328"/>
      <c r="E125" s="328"/>
      <c r="F125" s="328"/>
      <c r="G125" s="328"/>
      <c r="I125">
        <f>SUM(I108:I124)</f>
        <v>231.06349999999998</v>
      </c>
    </row>
    <row r="126" spans="1:9" ht="21" customHeight="1">
      <c r="A126" s="10"/>
      <c r="B126" s="1"/>
      <c r="C126" s="67"/>
      <c r="D126" s="70"/>
    </row>
    <row r="127" spans="1:9" ht="27" customHeight="1">
      <c r="A127" s="11"/>
      <c r="B127" s="12" t="s">
        <v>37</v>
      </c>
      <c r="C127" s="12"/>
      <c r="D127" s="13"/>
    </row>
    <row r="128" spans="1:9" ht="27" customHeight="1">
      <c r="A128" s="14">
        <v>1.4</v>
      </c>
      <c r="B128" s="15" t="s">
        <v>38</v>
      </c>
      <c r="C128" s="15"/>
      <c r="D128" s="16"/>
    </row>
    <row r="129" spans="1:9" ht="341.25" customHeight="1">
      <c r="A129" s="10" t="s">
        <v>255</v>
      </c>
      <c r="B129" s="295" t="s">
        <v>358</v>
      </c>
      <c r="C129" s="296"/>
      <c r="D129" s="296"/>
    </row>
    <row r="130" spans="1:9" ht="70.900000000000006" customHeight="1">
      <c r="A130" s="10" t="s">
        <v>39</v>
      </c>
      <c r="B130" s="1" t="s">
        <v>249</v>
      </c>
      <c r="C130" s="18" t="s">
        <v>93</v>
      </c>
      <c r="D130" s="19">
        <f>+I149</f>
        <v>61.984999999999992</v>
      </c>
    </row>
    <row r="131" spans="1:9" ht="20.45" customHeight="1">
      <c r="A131" s="10"/>
      <c r="B131" s="10" t="s">
        <v>375</v>
      </c>
      <c r="C131" s="67" t="s">
        <v>93</v>
      </c>
      <c r="D131" s="69"/>
      <c r="E131">
        <v>12.4</v>
      </c>
      <c r="F131">
        <v>6.2</v>
      </c>
      <c r="G131">
        <v>7.0000000000000007E-2</v>
      </c>
      <c r="H131">
        <v>1</v>
      </c>
      <c r="I131">
        <f t="shared" ref="I131:I148" si="5">+H131*G131*F131*E131</f>
        <v>5.3816000000000006</v>
      </c>
    </row>
    <row r="132" spans="1:9" ht="20.45" customHeight="1">
      <c r="A132" s="10"/>
      <c r="B132" s="10" t="s">
        <v>376</v>
      </c>
      <c r="C132" s="67" t="s">
        <v>93</v>
      </c>
      <c r="D132" s="69"/>
      <c r="E132">
        <v>4.2</v>
      </c>
      <c r="F132">
        <v>3.8</v>
      </c>
      <c r="G132">
        <v>7.0000000000000007E-2</v>
      </c>
      <c r="H132">
        <v>1</v>
      </c>
      <c r="I132">
        <f t="shared" si="5"/>
        <v>1.1172000000000002</v>
      </c>
    </row>
    <row r="133" spans="1:9" ht="20.45" customHeight="1">
      <c r="A133" s="10"/>
      <c r="B133" s="10" t="s">
        <v>377</v>
      </c>
      <c r="C133" s="67" t="s">
        <v>93</v>
      </c>
      <c r="D133" s="69"/>
      <c r="E133">
        <v>4.2</v>
      </c>
      <c r="F133">
        <v>6.2</v>
      </c>
      <c r="G133">
        <v>7.0000000000000007E-2</v>
      </c>
      <c r="H133">
        <v>1</v>
      </c>
      <c r="I133">
        <f t="shared" si="5"/>
        <v>1.8228000000000002</v>
      </c>
    </row>
    <row r="134" spans="1:9" ht="20.45" customHeight="1">
      <c r="A134" s="10"/>
      <c r="B134" s="10" t="s">
        <v>378</v>
      </c>
      <c r="C134" s="67" t="s">
        <v>93</v>
      </c>
      <c r="D134" s="69"/>
      <c r="E134">
        <v>4.2</v>
      </c>
      <c r="F134">
        <v>3.8</v>
      </c>
      <c r="G134">
        <v>7.0000000000000007E-2</v>
      </c>
      <c r="H134">
        <v>1</v>
      </c>
      <c r="I134">
        <f t="shared" si="5"/>
        <v>1.1172000000000002</v>
      </c>
    </row>
    <row r="135" spans="1:9" ht="20.45" customHeight="1">
      <c r="A135" s="10"/>
      <c r="B135" s="10" t="s">
        <v>379</v>
      </c>
      <c r="C135" s="67" t="s">
        <v>93</v>
      </c>
      <c r="D135" s="69"/>
      <c r="E135">
        <v>3.8</v>
      </c>
      <c r="F135">
        <v>2</v>
      </c>
      <c r="G135">
        <v>7.0000000000000007E-2</v>
      </c>
      <c r="H135">
        <v>1</v>
      </c>
      <c r="I135">
        <f t="shared" si="5"/>
        <v>0.53200000000000003</v>
      </c>
    </row>
    <row r="136" spans="1:9" ht="20.45" customHeight="1">
      <c r="A136" s="10"/>
      <c r="B136" s="10" t="s">
        <v>380</v>
      </c>
      <c r="C136" s="67" t="s">
        <v>93</v>
      </c>
      <c r="D136" s="69"/>
      <c r="E136">
        <v>3.8</v>
      </c>
      <c r="F136">
        <v>2.2000000000000002</v>
      </c>
      <c r="G136">
        <v>7.0000000000000007E-2</v>
      </c>
      <c r="H136">
        <v>1</v>
      </c>
      <c r="I136">
        <f t="shared" si="5"/>
        <v>0.58520000000000005</v>
      </c>
    </row>
    <row r="137" spans="1:9" ht="20.45" customHeight="1">
      <c r="A137" s="10"/>
      <c r="B137" s="10" t="s">
        <v>381</v>
      </c>
      <c r="C137" s="67" t="s">
        <v>93</v>
      </c>
      <c r="D137" s="69"/>
      <c r="E137">
        <v>3.8</v>
      </c>
      <c r="F137">
        <v>4.0999999999999996</v>
      </c>
      <c r="G137">
        <v>7.0000000000000007E-2</v>
      </c>
      <c r="H137">
        <v>1</v>
      </c>
      <c r="I137">
        <f t="shared" si="5"/>
        <v>1.0905999999999998</v>
      </c>
    </row>
    <row r="138" spans="1:9" ht="20.45" customHeight="1">
      <c r="A138" s="10"/>
      <c r="B138" s="10" t="s">
        <v>382</v>
      </c>
      <c r="C138" s="67" t="s">
        <v>93</v>
      </c>
      <c r="D138" s="69"/>
      <c r="E138">
        <v>4.2</v>
      </c>
      <c r="F138">
        <v>3.8</v>
      </c>
      <c r="G138">
        <v>7.0000000000000007E-2</v>
      </c>
      <c r="H138">
        <v>1</v>
      </c>
      <c r="I138">
        <f t="shared" si="5"/>
        <v>1.1172000000000002</v>
      </c>
    </row>
    <row r="139" spans="1:9" ht="20.45" customHeight="1">
      <c r="A139" s="10"/>
      <c r="B139" s="10" t="s">
        <v>383</v>
      </c>
      <c r="C139" s="67" t="s">
        <v>93</v>
      </c>
      <c r="D139" s="69"/>
      <c r="E139">
        <v>5.0999999999999996</v>
      </c>
      <c r="F139">
        <v>4.2</v>
      </c>
      <c r="G139">
        <v>7.0000000000000007E-2</v>
      </c>
      <c r="H139">
        <v>1</v>
      </c>
      <c r="I139">
        <f t="shared" si="5"/>
        <v>1.4994000000000001</v>
      </c>
    </row>
    <row r="140" spans="1:9" ht="20.45" customHeight="1">
      <c r="A140" s="10"/>
      <c r="B140" s="10" t="s">
        <v>384</v>
      </c>
      <c r="C140" s="67" t="s">
        <v>93</v>
      </c>
      <c r="D140" s="69"/>
      <c r="E140">
        <v>4.2</v>
      </c>
      <c r="F140">
        <v>1.8</v>
      </c>
      <c r="G140">
        <v>7.0000000000000007E-2</v>
      </c>
      <c r="H140">
        <v>1</v>
      </c>
      <c r="I140">
        <f t="shared" si="5"/>
        <v>0.52920000000000011</v>
      </c>
    </row>
    <row r="141" spans="1:9" ht="20.45" customHeight="1">
      <c r="A141" s="10"/>
      <c r="B141" s="10" t="s">
        <v>385</v>
      </c>
      <c r="C141" s="67" t="s">
        <v>93</v>
      </c>
      <c r="D141" s="69"/>
      <c r="E141">
        <v>5.5</v>
      </c>
      <c r="F141">
        <v>3.8</v>
      </c>
      <c r="G141">
        <v>7.0000000000000007E-2</v>
      </c>
      <c r="H141">
        <v>1</v>
      </c>
      <c r="I141">
        <f t="shared" si="5"/>
        <v>1.4630000000000001</v>
      </c>
    </row>
    <row r="142" spans="1:9" ht="20.45" customHeight="1">
      <c r="A142" s="10"/>
      <c r="B142" s="10" t="s">
        <v>386</v>
      </c>
      <c r="C142" s="67" t="s">
        <v>93</v>
      </c>
      <c r="D142" s="69"/>
      <c r="E142">
        <v>3.8</v>
      </c>
      <c r="F142">
        <v>2.7</v>
      </c>
      <c r="G142">
        <v>7.0000000000000007E-2</v>
      </c>
      <c r="H142">
        <v>1</v>
      </c>
      <c r="I142">
        <f t="shared" si="5"/>
        <v>0.71820000000000006</v>
      </c>
    </row>
    <row r="143" spans="1:9" ht="20.45" customHeight="1">
      <c r="A143" s="10"/>
      <c r="B143" s="10" t="s">
        <v>387</v>
      </c>
      <c r="C143" s="67" t="s">
        <v>93</v>
      </c>
      <c r="D143" s="69"/>
      <c r="E143">
        <v>4.5</v>
      </c>
      <c r="F143">
        <v>3.8</v>
      </c>
      <c r="G143">
        <v>7.0000000000000007E-2</v>
      </c>
      <c r="H143">
        <v>1</v>
      </c>
      <c r="I143">
        <f t="shared" si="5"/>
        <v>1.1970000000000001</v>
      </c>
    </row>
    <row r="144" spans="1:9" ht="20.45" customHeight="1">
      <c r="A144" s="10"/>
      <c r="B144" s="10" t="s">
        <v>388</v>
      </c>
      <c r="C144" s="67" t="s">
        <v>93</v>
      </c>
      <c r="D144" s="69"/>
      <c r="E144">
        <v>3.4</v>
      </c>
      <c r="F144">
        <v>3.8</v>
      </c>
      <c r="G144">
        <v>7.0000000000000007E-2</v>
      </c>
      <c r="H144">
        <v>1</v>
      </c>
      <c r="I144">
        <f t="shared" si="5"/>
        <v>0.90439999999999998</v>
      </c>
    </row>
    <row r="145" spans="1:9" ht="20.45" customHeight="1">
      <c r="A145" s="10"/>
      <c r="B145" s="10" t="s">
        <v>389</v>
      </c>
      <c r="C145" s="67" t="s">
        <v>93</v>
      </c>
      <c r="D145" s="69"/>
      <c r="E145">
        <v>78</v>
      </c>
      <c r="F145">
        <v>2</v>
      </c>
      <c r="G145">
        <v>0.1</v>
      </c>
      <c r="H145">
        <v>1</v>
      </c>
      <c r="I145">
        <f t="shared" si="5"/>
        <v>15.600000000000001</v>
      </c>
    </row>
    <row r="146" spans="1:9" ht="20.45" customHeight="1">
      <c r="A146" s="10"/>
      <c r="B146" s="10" t="s">
        <v>734</v>
      </c>
      <c r="C146" s="67" t="s">
        <v>93</v>
      </c>
      <c r="D146" s="69"/>
      <c r="E146">
        <v>32.299999999999997</v>
      </c>
      <c r="F146">
        <v>3</v>
      </c>
      <c r="G146">
        <v>0.1</v>
      </c>
      <c r="H146">
        <v>1</v>
      </c>
      <c r="I146">
        <f t="shared" si="5"/>
        <v>9.6900000000000013</v>
      </c>
    </row>
    <row r="147" spans="1:9" ht="20.45" customHeight="1">
      <c r="A147" s="10"/>
      <c r="B147" s="10" t="s">
        <v>733</v>
      </c>
      <c r="C147" s="67" t="s">
        <v>93</v>
      </c>
      <c r="D147" s="68"/>
      <c r="E147">
        <v>26</v>
      </c>
      <c r="F147">
        <v>5</v>
      </c>
      <c r="G147">
        <v>0.1</v>
      </c>
      <c r="H147">
        <v>1</v>
      </c>
      <c r="I147">
        <f t="shared" si="5"/>
        <v>13</v>
      </c>
    </row>
    <row r="148" spans="1:9" ht="20.45" customHeight="1">
      <c r="A148" s="10"/>
      <c r="B148" s="10" t="s">
        <v>732</v>
      </c>
      <c r="C148" s="67" t="s">
        <v>93</v>
      </c>
      <c r="D148" s="68"/>
      <c r="E148">
        <v>11</v>
      </c>
      <c r="F148">
        <v>4.2</v>
      </c>
      <c r="G148">
        <v>0.1</v>
      </c>
      <c r="H148">
        <v>1</v>
      </c>
      <c r="I148">
        <f t="shared" si="5"/>
        <v>4.62</v>
      </c>
    </row>
    <row r="149" spans="1:9" ht="20.45" customHeight="1">
      <c r="A149" s="10"/>
      <c r="B149" s="327" t="s">
        <v>418</v>
      </c>
      <c r="C149" s="328"/>
      <c r="D149" s="328"/>
      <c r="E149" s="328"/>
      <c r="F149" s="328"/>
      <c r="G149" s="328"/>
      <c r="I149" s="103">
        <f>SUM(I131:I148)</f>
        <v>61.984999999999992</v>
      </c>
    </row>
    <row r="150" spans="1:9" ht="40.9" customHeight="1">
      <c r="A150" s="10" t="s">
        <v>40</v>
      </c>
      <c r="B150" s="1" t="s">
        <v>221</v>
      </c>
      <c r="C150" s="18" t="s">
        <v>73</v>
      </c>
      <c r="D150" s="19">
        <f>+I158</f>
        <v>25.943999999999999</v>
      </c>
    </row>
    <row r="151" spans="1:9" ht="18.600000000000001" customHeight="1">
      <c r="A151" s="10"/>
      <c r="B151" s="10" t="s">
        <v>366</v>
      </c>
      <c r="C151" s="67" t="s">
        <v>93</v>
      </c>
      <c r="D151" s="68"/>
      <c r="E151">
        <v>1.6</v>
      </c>
      <c r="F151">
        <v>1.6</v>
      </c>
      <c r="G151">
        <v>0.1</v>
      </c>
      <c r="H151">
        <v>27</v>
      </c>
      <c r="I151">
        <f t="shared" ref="I151:I157" si="6">+H151*G151*F151*E151</f>
        <v>6.9120000000000008</v>
      </c>
    </row>
    <row r="152" spans="1:9" ht="18.600000000000001" customHeight="1">
      <c r="A152" s="10"/>
      <c r="B152" s="10" t="s">
        <v>367</v>
      </c>
      <c r="C152" s="67" t="s">
        <v>93</v>
      </c>
      <c r="D152" s="68"/>
      <c r="E152">
        <v>1.1000000000000001</v>
      </c>
      <c r="F152">
        <v>1.6</v>
      </c>
      <c r="G152">
        <v>0.1</v>
      </c>
      <c r="H152">
        <v>2</v>
      </c>
      <c r="I152">
        <f t="shared" si="6"/>
        <v>0.35200000000000009</v>
      </c>
    </row>
    <row r="153" spans="1:9" ht="18.600000000000001" customHeight="1">
      <c r="A153" s="10"/>
      <c r="B153" s="10" t="s">
        <v>368</v>
      </c>
      <c r="C153" s="67" t="s">
        <v>93</v>
      </c>
      <c r="D153" s="68"/>
      <c r="E153">
        <v>1.6</v>
      </c>
      <c r="F153">
        <v>3</v>
      </c>
      <c r="G153">
        <v>0.1</v>
      </c>
      <c r="H153">
        <v>2</v>
      </c>
      <c r="I153">
        <f t="shared" si="6"/>
        <v>0.96000000000000019</v>
      </c>
    </row>
    <row r="154" spans="1:9" ht="18.600000000000001" customHeight="1">
      <c r="A154" s="10"/>
      <c r="B154" s="10" t="s">
        <v>419</v>
      </c>
      <c r="C154" s="67" t="s">
        <v>93</v>
      </c>
      <c r="D154" s="70"/>
      <c r="E154">
        <v>13.8</v>
      </c>
      <c r="F154">
        <v>0.7</v>
      </c>
      <c r="G154">
        <v>0.1</v>
      </c>
      <c r="H154">
        <v>6</v>
      </c>
      <c r="I154">
        <f t="shared" si="6"/>
        <v>5.7960000000000012</v>
      </c>
    </row>
    <row r="155" spans="1:9" ht="18.600000000000001" customHeight="1">
      <c r="A155" s="10"/>
      <c r="B155" s="10" t="s">
        <v>420</v>
      </c>
      <c r="C155" s="67" t="s">
        <v>93</v>
      </c>
      <c r="D155" s="70"/>
      <c r="E155">
        <v>20.2</v>
      </c>
      <c r="F155">
        <v>0.7</v>
      </c>
      <c r="G155">
        <v>0.1</v>
      </c>
      <c r="H155">
        <v>4</v>
      </c>
      <c r="I155">
        <f t="shared" si="6"/>
        <v>5.6559999999999988</v>
      </c>
    </row>
    <row r="156" spans="1:9" ht="18.600000000000001" customHeight="1">
      <c r="A156" s="10"/>
      <c r="B156" s="10" t="s">
        <v>548</v>
      </c>
      <c r="C156" s="67" t="s">
        <v>93</v>
      </c>
      <c r="D156" s="70"/>
      <c r="E156">
        <v>82</v>
      </c>
      <c r="F156">
        <v>0.7</v>
      </c>
      <c r="G156">
        <v>0.1</v>
      </c>
      <c r="H156">
        <v>1</v>
      </c>
      <c r="I156">
        <f t="shared" si="6"/>
        <v>5.7399999999999993</v>
      </c>
    </row>
    <row r="157" spans="1:9" ht="18.600000000000001" customHeight="1">
      <c r="A157" s="10"/>
      <c r="B157" s="10" t="s">
        <v>421</v>
      </c>
      <c r="C157" s="67" t="s">
        <v>93</v>
      </c>
      <c r="D157" s="70"/>
      <c r="E157">
        <v>4.4000000000000004</v>
      </c>
      <c r="F157">
        <v>0.6</v>
      </c>
      <c r="G157">
        <v>0.1</v>
      </c>
      <c r="H157">
        <v>2</v>
      </c>
      <c r="I157">
        <f t="shared" si="6"/>
        <v>0.52800000000000002</v>
      </c>
    </row>
    <row r="158" spans="1:9" ht="18.600000000000001" customHeight="1">
      <c r="A158" s="10"/>
      <c r="B158" s="327" t="s">
        <v>422</v>
      </c>
      <c r="C158" s="328"/>
      <c r="D158" s="328"/>
      <c r="E158" s="328"/>
      <c r="F158" s="328"/>
      <c r="G158" s="328"/>
      <c r="I158" s="103">
        <f>SUM(I151:I157)</f>
        <v>25.943999999999999</v>
      </c>
    </row>
    <row r="159" spans="1:9" ht="18.600000000000001" customHeight="1">
      <c r="A159" s="10"/>
      <c r="B159" s="1"/>
      <c r="C159" s="18"/>
      <c r="D159" s="19"/>
    </row>
    <row r="160" spans="1:9" ht="91.15" customHeight="1">
      <c r="A160" s="10" t="s">
        <v>41</v>
      </c>
      <c r="B160" s="1" t="s">
        <v>223</v>
      </c>
      <c r="C160" s="18" t="s">
        <v>93</v>
      </c>
      <c r="D160" s="19">
        <f>+I167</f>
        <v>65.768000000000001</v>
      </c>
    </row>
    <row r="161" spans="1:9" ht="21.6" customHeight="1">
      <c r="A161" s="10"/>
      <c r="B161" s="10" t="s">
        <v>366</v>
      </c>
      <c r="C161" s="67" t="s">
        <v>93</v>
      </c>
      <c r="D161" s="68"/>
      <c r="E161">
        <v>1.5</v>
      </c>
      <c r="F161">
        <v>1.5</v>
      </c>
      <c r="G161">
        <v>0.5</v>
      </c>
      <c r="H161">
        <v>27</v>
      </c>
      <c r="I161">
        <f t="shared" ref="I161:I166" si="7">+H161*G161*F161*E161</f>
        <v>30.375</v>
      </c>
    </row>
    <row r="162" spans="1:9" ht="21.6" customHeight="1">
      <c r="A162" s="10"/>
      <c r="B162" s="10" t="s">
        <v>367</v>
      </c>
      <c r="C162" s="67" t="s">
        <v>93</v>
      </c>
      <c r="D162" s="68"/>
      <c r="E162">
        <v>1</v>
      </c>
      <c r="F162">
        <v>1.5</v>
      </c>
      <c r="G162">
        <v>0.5</v>
      </c>
      <c r="H162">
        <v>2</v>
      </c>
      <c r="I162">
        <f t="shared" si="7"/>
        <v>1.5</v>
      </c>
    </row>
    <row r="163" spans="1:9" ht="21.6" customHeight="1">
      <c r="A163" s="10"/>
      <c r="B163" s="10" t="s">
        <v>368</v>
      </c>
      <c r="C163" s="67" t="s">
        <v>93</v>
      </c>
      <c r="D163" s="68"/>
      <c r="E163">
        <v>1.5</v>
      </c>
      <c r="F163">
        <v>3</v>
      </c>
      <c r="G163">
        <v>0.5</v>
      </c>
      <c r="H163">
        <v>2</v>
      </c>
      <c r="I163">
        <f t="shared" si="7"/>
        <v>4.5</v>
      </c>
    </row>
    <row r="164" spans="1:9" ht="21.6" customHeight="1">
      <c r="A164" s="10"/>
      <c r="B164" s="10" t="s">
        <v>423</v>
      </c>
      <c r="C164" s="67" t="s">
        <v>93</v>
      </c>
      <c r="D164" s="19"/>
      <c r="E164">
        <v>0.35</v>
      </c>
      <c r="F164">
        <v>0.35</v>
      </c>
      <c r="G164">
        <v>8.1999999999999993</v>
      </c>
      <c r="H164">
        <v>24</v>
      </c>
      <c r="I164">
        <f t="shared" si="7"/>
        <v>24.107999999999997</v>
      </c>
    </row>
    <row r="165" spans="1:9" ht="21.6" customHeight="1">
      <c r="A165" s="10"/>
      <c r="B165" s="10" t="s">
        <v>424</v>
      </c>
      <c r="C165" s="67" t="s">
        <v>93</v>
      </c>
      <c r="D165" s="19"/>
      <c r="E165">
        <v>0.25</v>
      </c>
      <c r="F165">
        <v>0.35</v>
      </c>
      <c r="G165">
        <v>10.199999999999999</v>
      </c>
      <c r="H165">
        <v>4</v>
      </c>
      <c r="I165">
        <f t="shared" si="7"/>
        <v>3.5699999999999994</v>
      </c>
    </row>
    <row r="166" spans="1:9" ht="21.6" customHeight="1">
      <c r="A166" s="105"/>
      <c r="B166" s="105" t="s">
        <v>425</v>
      </c>
      <c r="C166" s="111" t="s">
        <v>93</v>
      </c>
      <c r="D166" s="112"/>
      <c r="E166">
        <v>0.35</v>
      </c>
      <c r="F166">
        <v>0.35</v>
      </c>
      <c r="G166">
        <v>3.5</v>
      </c>
      <c r="H166">
        <v>4</v>
      </c>
      <c r="I166">
        <f t="shared" si="7"/>
        <v>1.7149999999999996</v>
      </c>
    </row>
    <row r="167" spans="1:9" ht="21.6" customHeight="1">
      <c r="A167" s="113"/>
      <c r="B167" s="335" t="s">
        <v>426</v>
      </c>
      <c r="C167" s="335"/>
      <c r="D167" s="335"/>
      <c r="E167" s="335"/>
      <c r="F167" s="335"/>
      <c r="G167" s="335"/>
      <c r="I167" s="103">
        <f>SUM(I161:I166)</f>
        <v>65.768000000000001</v>
      </c>
    </row>
    <row r="168" spans="1:9" ht="85.9" customHeight="1">
      <c r="A168" s="106" t="s">
        <v>42</v>
      </c>
      <c r="B168" s="107" t="s">
        <v>429</v>
      </c>
      <c r="C168" s="108" t="s">
        <v>93</v>
      </c>
      <c r="D168" s="109">
        <f>+I173</f>
        <v>42.552999999999997</v>
      </c>
    </row>
    <row r="169" spans="1:9" ht="20.45" customHeight="1">
      <c r="A169" s="106"/>
      <c r="B169" s="10" t="s">
        <v>427</v>
      </c>
      <c r="C169" s="67" t="s">
        <v>93</v>
      </c>
      <c r="D169" s="70"/>
      <c r="E169">
        <v>13.6</v>
      </c>
      <c r="F169">
        <v>0.35</v>
      </c>
      <c r="G169">
        <v>0.3</v>
      </c>
      <c r="H169">
        <v>12</v>
      </c>
      <c r="I169">
        <f>+H169*F169*E169*G169</f>
        <v>17.135999999999996</v>
      </c>
    </row>
    <row r="170" spans="1:9" ht="20.45" customHeight="1">
      <c r="A170" s="106"/>
      <c r="B170" s="10" t="s">
        <v>400</v>
      </c>
      <c r="C170" s="67" t="s">
        <v>93</v>
      </c>
      <c r="D170" s="70"/>
      <c r="E170">
        <v>20.6</v>
      </c>
      <c r="F170">
        <v>0.35</v>
      </c>
      <c r="G170">
        <v>0.3</v>
      </c>
      <c r="H170">
        <v>8</v>
      </c>
      <c r="I170">
        <f t="shared" ref="I170:I172" si="8">+H170*F170*E170*G170</f>
        <v>17.303999999999998</v>
      </c>
    </row>
    <row r="171" spans="1:9" ht="20.45" customHeight="1">
      <c r="A171" s="106"/>
      <c r="B171" s="106" t="s">
        <v>549</v>
      </c>
      <c r="C171" s="67" t="s">
        <v>93</v>
      </c>
      <c r="D171" s="131"/>
      <c r="E171">
        <v>26</v>
      </c>
      <c r="F171">
        <v>0.35</v>
      </c>
      <c r="G171">
        <v>0.35</v>
      </c>
      <c r="H171">
        <v>2</v>
      </c>
      <c r="I171">
        <f t="shared" si="8"/>
        <v>6.3699999999999992</v>
      </c>
    </row>
    <row r="172" spans="1:9" ht="20.45" customHeight="1">
      <c r="A172" s="106"/>
      <c r="B172" s="106" t="s">
        <v>428</v>
      </c>
      <c r="C172" s="67" t="s">
        <v>93</v>
      </c>
      <c r="D172" s="109"/>
      <c r="E172">
        <v>16.600000000000001</v>
      </c>
      <c r="F172">
        <v>0.35</v>
      </c>
      <c r="G172">
        <v>0.3</v>
      </c>
      <c r="H172">
        <v>1</v>
      </c>
      <c r="I172">
        <f t="shared" si="8"/>
        <v>1.7430000000000001</v>
      </c>
    </row>
    <row r="173" spans="1:9" ht="20.45" customHeight="1">
      <c r="A173" s="116"/>
      <c r="B173" s="334" t="s">
        <v>430</v>
      </c>
      <c r="C173" s="335"/>
      <c r="D173" s="335"/>
      <c r="E173" s="335"/>
      <c r="F173" s="335"/>
      <c r="G173" s="335"/>
      <c r="H173" s="114"/>
      <c r="I173" s="103">
        <f>SUM(I169:I172)</f>
        <v>42.552999999999997</v>
      </c>
    </row>
    <row r="174" spans="1:9" ht="81" customHeight="1">
      <c r="A174" s="10" t="s">
        <v>256</v>
      </c>
      <c r="B174" s="1" t="s">
        <v>224</v>
      </c>
      <c r="C174" s="18" t="s">
        <v>93</v>
      </c>
      <c r="D174" s="19">
        <f>+I183</f>
        <v>136.374</v>
      </c>
    </row>
    <row r="175" spans="1:9" ht="17.45" customHeight="1">
      <c r="A175" s="10"/>
      <c r="B175" s="10" t="s">
        <v>431</v>
      </c>
      <c r="C175" s="18" t="s">
        <v>93</v>
      </c>
      <c r="D175" s="19"/>
      <c r="E175">
        <v>22.8</v>
      </c>
      <c r="F175">
        <v>15.8</v>
      </c>
      <c r="G175">
        <v>0.15</v>
      </c>
      <c r="H175">
        <v>2</v>
      </c>
      <c r="I175">
        <f t="shared" ref="I175:I182" si="9">+H175*G175*F175*E175</f>
        <v>108.072</v>
      </c>
    </row>
    <row r="176" spans="1:9" ht="17.45" customHeight="1">
      <c r="A176" s="10"/>
      <c r="B176" s="10" t="s">
        <v>432</v>
      </c>
      <c r="C176" s="18" t="s">
        <v>93</v>
      </c>
      <c r="D176" s="19"/>
      <c r="E176">
        <v>4.9000000000000004</v>
      </c>
      <c r="F176">
        <v>1</v>
      </c>
      <c r="G176">
        <v>0.15</v>
      </c>
      <c r="H176">
        <v>2</v>
      </c>
      <c r="I176">
        <f t="shared" si="9"/>
        <v>1.47</v>
      </c>
    </row>
    <row r="177" spans="1:9" ht="17.45" customHeight="1">
      <c r="A177" s="10"/>
      <c r="B177" s="10" t="s">
        <v>433</v>
      </c>
      <c r="C177" s="18" t="s">
        <v>93</v>
      </c>
      <c r="D177" s="19"/>
      <c r="E177">
        <v>21.2</v>
      </c>
      <c r="F177">
        <v>1.6</v>
      </c>
      <c r="G177">
        <v>0.15</v>
      </c>
      <c r="H177">
        <v>1</v>
      </c>
      <c r="I177">
        <f t="shared" si="9"/>
        <v>5.0880000000000001</v>
      </c>
    </row>
    <row r="178" spans="1:9" ht="17.45" customHeight="1">
      <c r="A178" s="10"/>
      <c r="B178" s="10" t="s">
        <v>436</v>
      </c>
      <c r="C178" s="18" t="s">
        <v>93</v>
      </c>
      <c r="D178" s="19"/>
      <c r="E178">
        <v>21.2</v>
      </c>
      <c r="F178">
        <v>0.15</v>
      </c>
      <c r="G178">
        <v>0.4</v>
      </c>
      <c r="H178">
        <v>1</v>
      </c>
      <c r="I178">
        <f t="shared" si="9"/>
        <v>1.272</v>
      </c>
    </row>
    <row r="179" spans="1:9" ht="17.45" customHeight="1">
      <c r="A179" s="10"/>
      <c r="B179" s="10" t="s">
        <v>434</v>
      </c>
      <c r="C179" s="18" t="s">
        <v>93</v>
      </c>
      <c r="D179" s="19"/>
      <c r="E179">
        <v>3.34</v>
      </c>
      <c r="F179">
        <v>1.5</v>
      </c>
      <c r="G179">
        <v>0.15</v>
      </c>
      <c r="H179">
        <v>4</v>
      </c>
      <c r="I179">
        <f t="shared" si="9"/>
        <v>3.0059999999999998</v>
      </c>
    </row>
    <row r="180" spans="1:9" ht="17.45" customHeight="1">
      <c r="A180" s="10"/>
      <c r="B180" s="10" t="s">
        <v>437</v>
      </c>
      <c r="C180" s="18" t="s">
        <v>93</v>
      </c>
      <c r="D180" s="19"/>
      <c r="E180">
        <v>74</v>
      </c>
      <c r="F180">
        <v>1</v>
      </c>
      <c r="G180">
        <v>0.15</v>
      </c>
      <c r="H180">
        <v>1</v>
      </c>
      <c r="I180">
        <f t="shared" si="9"/>
        <v>11.1</v>
      </c>
    </row>
    <row r="181" spans="1:9" ht="17.45" customHeight="1">
      <c r="A181" s="10"/>
      <c r="B181" s="10" t="s">
        <v>435</v>
      </c>
      <c r="C181" s="18" t="s">
        <v>93</v>
      </c>
      <c r="D181" s="19"/>
      <c r="E181">
        <v>13.4</v>
      </c>
      <c r="F181">
        <v>1</v>
      </c>
      <c r="G181">
        <v>0.15</v>
      </c>
      <c r="H181">
        <v>1</v>
      </c>
      <c r="I181">
        <f t="shared" si="9"/>
        <v>2.0099999999999998</v>
      </c>
    </row>
    <row r="182" spans="1:9" ht="17.45" customHeight="1">
      <c r="A182" s="10"/>
      <c r="B182" s="10" t="s">
        <v>438</v>
      </c>
      <c r="C182" s="18" t="s">
        <v>93</v>
      </c>
      <c r="D182" s="19"/>
      <c r="E182">
        <v>6.6</v>
      </c>
      <c r="F182">
        <v>4.4000000000000004</v>
      </c>
      <c r="G182">
        <v>0.15</v>
      </c>
      <c r="H182">
        <v>1</v>
      </c>
      <c r="I182">
        <f t="shared" si="9"/>
        <v>4.3559999999999999</v>
      </c>
    </row>
    <row r="183" spans="1:9" ht="17.45" customHeight="1">
      <c r="A183" s="10"/>
      <c r="B183" s="327" t="s">
        <v>439</v>
      </c>
      <c r="C183" s="328"/>
      <c r="D183" s="328"/>
      <c r="E183" s="328"/>
      <c r="F183" s="328"/>
      <c r="G183" s="328"/>
      <c r="I183" s="103">
        <f>SUM(I175:I182)</f>
        <v>136.374</v>
      </c>
    </row>
    <row r="184" spans="1:9" ht="78.599999999999994" customHeight="1">
      <c r="A184" s="10" t="s">
        <v>257</v>
      </c>
      <c r="B184" s="1" t="s">
        <v>98</v>
      </c>
      <c r="C184" s="18" t="s">
        <v>4</v>
      </c>
      <c r="D184" s="19">
        <v>200</v>
      </c>
    </row>
    <row r="185" spans="1:9" ht="27" customHeight="1">
      <c r="A185" s="11"/>
      <c r="B185" s="12" t="s">
        <v>43</v>
      </c>
      <c r="C185" s="12"/>
      <c r="D185" s="13"/>
    </row>
    <row r="186" spans="1:9" ht="27" customHeight="1">
      <c r="A186" s="14">
        <v>1.5</v>
      </c>
      <c r="B186" s="15" t="s">
        <v>225</v>
      </c>
      <c r="C186" s="15"/>
      <c r="D186" s="16"/>
    </row>
    <row r="187" spans="1:9" ht="102" customHeight="1">
      <c r="A187" s="10" t="s">
        <v>44</v>
      </c>
      <c r="B187" s="1" t="s">
        <v>360</v>
      </c>
      <c r="C187" s="18" t="s">
        <v>94</v>
      </c>
      <c r="D187" s="20">
        <f>+I191</f>
        <v>142.39999999999998</v>
      </c>
    </row>
    <row r="188" spans="1:9" ht="17.45" customHeight="1">
      <c r="A188" s="10"/>
      <c r="B188" s="10" t="s">
        <v>441</v>
      </c>
      <c r="C188" s="18" t="s">
        <v>94</v>
      </c>
      <c r="D188" s="70"/>
      <c r="E188">
        <v>1</v>
      </c>
      <c r="G188">
        <v>2</v>
      </c>
      <c r="H188">
        <v>65</v>
      </c>
      <c r="I188">
        <f>+H188*G188*E188</f>
        <v>130</v>
      </c>
    </row>
    <row r="189" spans="1:9" ht="17.45" customHeight="1">
      <c r="A189" s="10"/>
      <c r="B189" s="10" t="s">
        <v>442</v>
      </c>
      <c r="C189" s="18" t="s">
        <v>94</v>
      </c>
      <c r="D189" s="70"/>
      <c r="E189">
        <v>0.5</v>
      </c>
      <c r="G189">
        <v>0.6</v>
      </c>
      <c r="H189">
        <v>4</v>
      </c>
      <c r="I189">
        <f>+H189*G189*E189</f>
        <v>1.2</v>
      </c>
    </row>
    <row r="190" spans="1:9" ht="17.45" customHeight="1">
      <c r="A190" s="10"/>
      <c r="B190" s="104" t="s">
        <v>443</v>
      </c>
      <c r="C190" s="18" t="s">
        <v>94</v>
      </c>
      <c r="D190" s="117"/>
      <c r="E190">
        <v>2</v>
      </c>
      <c r="G190">
        <v>5.6</v>
      </c>
      <c r="H190">
        <v>1</v>
      </c>
      <c r="I190">
        <f>+H190*G190*E190</f>
        <v>11.2</v>
      </c>
    </row>
    <row r="191" spans="1:9" ht="17.45" customHeight="1">
      <c r="A191" s="10"/>
      <c r="B191" s="327" t="s">
        <v>440</v>
      </c>
      <c r="C191" s="328"/>
      <c r="D191" s="328"/>
      <c r="E191" s="328"/>
      <c r="F191" s="328"/>
      <c r="G191" s="328"/>
      <c r="I191" s="103">
        <f>SUM(I188:I190)</f>
        <v>142.39999999999998</v>
      </c>
    </row>
    <row r="192" spans="1:9" ht="90">
      <c r="A192" s="10" t="s">
        <v>45</v>
      </c>
      <c r="B192" s="1" t="s">
        <v>359</v>
      </c>
      <c r="C192" s="18" t="s">
        <v>94</v>
      </c>
      <c r="D192" s="20">
        <f>+I195</f>
        <v>77.006</v>
      </c>
    </row>
    <row r="193" spans="1:9" ht="15">
      <c r="A193" s="10"/>
      <c r="B193" s="10" t="s">
        <v>444</v>
      </c>
      <c r="C193" s="67" t="s">
        <v>93</v>
      </c>
      <c r="D193" s="70"/>
      <c r="E193">
        <v>1</v>
      </c>
      <c r="G193">
        <v>2.77</v>
      </c>
      <c r="H193">
        <v>20</v>
      </c>
      <c r="I193">
        <f>+H193*G193*E193</f>
        <v>55.4</v>
      </c>
    </row>
    <row r="194" spans="1:9" ht="15">
      <c r="A194" s="10"/>
      <c r="B194" s="10" t="s">
        <v>445</v>
      </c>
      <c r="C194" s="67" t="s">
        <v>93</v>
      </c>
      <c r="D194" s="70"/>
      <c r="E194">
        <v>1.3</v>
      </c>
      <c r="G194">
        <v>2.77</v>
      </c>
      <c r="H194">
        <v>6</v>
      </c>
      <c r="I194">
        <f>+H194*G194*E194</f>
        <v>21.606000000000002</v>
      </c>
    </row>
    <row r="195" spans="1:9" ht="15">
      <c r="A195" s="10"/>
      <c r="B195" s="327" t="s">
        <v>440</v>
      </c>
      <c r="C195" s="328"/>
      <c r="D195" s="328"/>
      <c r="E195" s="328"/>
      <c r="F195" s="328"/>
      <c r="G195" s="328"/>
      <c r="I195" s="103">
        <f>SUM(I193:I194)</f>
        <v>77.006</v>
      </c>
    </row>
    <row r="196" spans="1:9" ht="15">
      <c r="A196" s="10"/>
      <c r="B196" s="1"/>
      <c r="C196" s="18"/>
      <c r="D196" s="20"/>
    </row>
    <row r="197" spans="1:9" ht="137.44999999999999" customHeight="1">
      <c r="A197" s="10" t="s">
        <v>46</v>
      </c>
      <c r="B197" s="1" t="s">
        <v>355</v>
      </c>
      <c r="C197" s="18" t="s">
        <v>94</v>
      </c>
      <c r="D197" s="20">
        <f>+I198</f>
        <v>27.7</v>
      </c>
    </row>
    <row r="198" spans="1:9" ht="15">
      <c r="A198" s="10"/>
      <c r="B198" s="110" t="s">
        <v>446</v>
      </c>
      <c r="C198" s="18" t="s">
        <v>94</v>
      </c>
      <c r="D198" s="118"/>
      <c r="E198">
        <v>2</v>
      </c>
      <c r="G198">
        <v>2.77</v>
      </c>
      <c r="H198">
        <v>5</v>
      </c>
      <c r="I198">
        <f>+H198*G198*E198</f>
        <v>27.7</v>
      </c>
    </row>
    <row r="199" spans="1:9" ht="58.5" customHeight="1">
      <c r="A199" s="10" t="s">
        <v>258</v>
      </c>
      <c r="B199" s="1" t="s">
        <v>226</v>
      </c>
      <c r="C199" s="18" t="s">
        <v>94</v>
      </c>
      <c r="D199" s="20">
        <v>42</v>
      </c>
    </row>
    <row r="200" spans="1:9" ht="27" customHeight="1">
      <c r="A200" s="11"/>
      <c r="B200" s="12" t="s">
        <v>227</v>
      </c>
      <c r="C200" s="12"/>
      <c r="D200" s="13"/>
    </row>
    <row r="201" spans="1:9" ht="27" customHeight="1">
      <c r="A201" s="14">
        <v>1.6</v>
      </c>
      <c r="B201" s="274" t="s">
        <v>254</v>
      </c>
      <c r="C201" s="275"/>
      <c r="D201" s="275"/>
    </row>
    <row r="202" spans="1:9" ht="75.599999999999994" customHeight="1">
      <c r="A202" s="298" t="s">
        <v>106</v>
      </c>
      <c r="B202" s="299"/>
      <c r="C202" s="299"/>
      <c r="D202" s="299"/>
    </row>
    <row r="203" spans="1:9" ht="56.45" customHeight="1">
      <c r="A203" s="64" t="s">
        <v>47</v>
      </c>
      <c r="B203" s="1" t="s">
        <v>344</v>
      </c>
      <c r="C203" s="64" t="s">
        <v>229</v>
      </c>
      <c r="D203" s="95">
        <f>+I210</f>
        <v>497.71999999999997</v>
      </c>
    </row>
    <row r="204" spans="1:9" ht="16.899999999999999" customHeight="1">
      <c r="A204" s="64"/>
      <c r="B204" s="10" t="s">
        <v>447</v>
      </c>
      <c r="C204" s="64" t="s">
        <v>229</v>
      </c>
      <c r="D204" s="95"/>
      <c r="E204">
        <v>74</v>
      </c>
      <c r="G204">
        <v>8.1999999999999993</v>
      </c>
      <c r="H204">
        <v>1</v>
      </c>
      <c r="I204">
        <f t="shared" ref="I204:I209" si="10">+H204*G204*E204</f>
        <v>606.79999999999995</v>
      </c>
    </row>
    <row r="205" spans="1:9" ht="16.899999999999999" customHeight="1">
      <c r="A205" s="64"/>
      <c r="B205" s="10" t="s">
        <v>452</v>
      </c>
      <c r="C205" s="64"/>
      <c r="D205" s="95"/>
      <c r="E205">
        <v>14.8</v>
      </c>
      <c r="G205">
        <v>3</v>
      </c>
      <c r="H205">
        <v>1</v>
      </c>
      <c r="I205">
        <f t="shared" si="10"/>
        <v>44.400000000000006</v>
      </c>
    </row>
    <row r="206" spans="1:9" ht="16.899999999999999" customHeight="1">
      <c r="A206" s="64"/>
      <c r="B206" s="10" t="s">
        <v>448</v>
      </c>
      <c r="C206" s="64" t="s">
        <v>229</v>
      </c>
      <c r="D206" s="95"/>
      <c r="E206">
        <v>-1</v>
      </c>
      <c r="G206">
        <v>2</v>
      </c>
      <c r="H206">
        <v>65</v>
      </c>
      <c r="I206">
        <f t="shared" si="10"/>
        <v>-130</v>
      </c>
    </row>
    <row r="207" spans="1:9" ht="16.899999999999999" customHeight="1">
      <c r="A207" s="64"/>
      <c r="B207" s="10" t="s">
        <v>404</v>
      </c>
      <c r="C207" s="64" t="s">
        <v>229</v>
      </c>
      <c r="D207" s="95"/>
      <c r="E207">
        <v>-2</v>
      </c>
      <c r="G207">
        <v>2.77</v>
      </c>
      <c r="H207">
        <v>2</v>
      </c>
      <c r="I207">
        <f t="shared" si="10"/>
        <v>-11.08</v>
      </c>
    </row>
    <row r="208" spans="1:9" ht="16.899999999999999" customHeight="1">
      <c r="A208" s="64"/>
      <c r="B208" s="10" t="s">
        <v>449</v>
      </c>
      <c r="C208" s="64" t="s">
        <v>229</v>
      </c>
      <c r="D208" s="95"/>
      <c r="E208">
        <v>-2</v>
      </c>
      <c r="G208">
        <v>5.6</v>
      </c>
      <c r="H208">
        <v>1</v>
      </c>
      <c r="I208">
        <f t="shared" si="10"/>
        <v>-11.2</v>
      </c>
    </row>
    <row r="209" spans="1:9" ht="16.899999999999999" customHeight="1">
      <c r="A209" s="64"/>
      <c r="B209" s="10" t="s">
        <v>450</v>
      </c>
      <c r="C209" s="64" t="s">
        <v>229</v>
      </c>
      <c r="D209" s="95"/>
      <c r="E209">
        <v>-0.6</v>
      </c>
      <c r="G209">
        <v>0.5</v>
      </c>
      <c r="H209">
        <v>4</v>
      </c>
      <c r="I209">
        <f t="shared" si="10"/>
        <v>-1.2</v>
      </c>
    </row>
    <row r="210" spans="1:9" ht="16.899999999999999" customHeight="1">
      <c r="A210" s="64"/>
      <c r="B210" s="327" t="s">
        <v>451</v>
      </c>
      <c r="C210" s="328"/>
      <c r="D210" s="328"/>
      <c r="E210" s="328"/>
      <c r="F210" s="328"/>
      <c r="G210" s="328"/>
      <c r="I210" s="103">
        <f>SUM(I204:I209)</f>
        <v>497.71999999999997</v>
      </c>
    </row>
    <row r="211" spans="1:9" ht="16.899999999999999" customHeight="1">
      <c r="A211" s="64"/>
      <c r="B211" s="1"/>
      <c r="C211" s="64"/>
      <c r="D211" s="95"/>
    </row>
    <row r="212" spans="1:9" ht="45.6" customHeight="1">
      <c r="A212" s="64" t="s">
        <v>48</v>
      </c>
      <c r="B212" s="1" t="s">
        <v>453</v>
      </c>
      <c r="C212" s="18" t="s">
        <v>94</v>
      </c>
      <c r="D212" s="19">
        <f>+I216</f>
        <v>55.639999999999993</v>
      </c>
    </row>
    <row r="213" spans="1:9" ht="16.899999999999999" customHeight="1">
      <c r="A213" s="64"/>
      <c r="B213" s="127" t="s">
        <v>506</v>
      </c>
      <c r="C213" s="128" t="s">
        <v>229</v>
      </c>
      <c r="D213" s="129"/>
      <c r="E213" s="130">
        <v>44.4</v>
      </c>
      <c r="F213" s="130"/>
      <c r="G213" s="130">
        <v>1.5</v>
      </c>
      <c r="H213" s="130">
        <v>2</v>
      </c>
      <c r="I213" s="130">
        <f>+H213*G213*E213</f>
        <v>133.19999999999999</v>
      </c>
    </row>
    <row r="214" spans="1:9" ht="16.899999999999999" customHeight="1">
      <c r="A214" s="64"/>
      <c r="B214" s="123" t="s">
        <v>405</v>
      </c>
      <c r="C214" s="81" t="s">
        <v>229</v>
      </c>
      <c r="D214" s="122"/>
      <c r="E214">
        <v>-2</v>
      </c>
      <c r="G214">
        <v>2.77</v>
      </c>
      <c r="H214">
        <v>4</v>
      </c>
      <c r="I214">
        <f>+H214*G214*E214</f>
        <v>-22.16</v>
      </c>
    </row>
    <row r="215" spans="1:9" ht="16.899999999999999" customHeight="1">
      <c r="A215" s="64"/>
      <c r="B215" s="124" t="s">
        <v>406</v>
      </c>
      <c r="C215" s="81" t="s">
        <v>229</v>
      </c>
      <c r="D215" s="125"/>
      <c r="E215">
        <v>-1</v>
      </c>
      <c r="G215">
        <v>2.77</v>
      </c>
      <c r="H215">
        <v>20</v>
      </c>
      <c r="I215">
        <f>+H215*G215*E215</f>
        <v>-55.4</v>
      </c>
    </row>
    <row r="216" spans="1:9" ht="16.899999999999999" customHeight="1">
      <c r="A216" s="64"/>
      <c r="B216" s="334" t="s">
        <v>461</v>
      </c>
      <c r="C216" s="335"/>
      <c r="D216" s="335"/>
      <c r="E216" s="335"/>
      <c r="F216" s="335"/>
      <c r="G216" s="335"/>
      <c r="I216" s="103">
        <f>SUM(I213:I215)</f>
        <v>55.639999999999993</v>
      </c>
    </row>
    <row r="217" spans="1:9" ht="58.5" customHeight="1">
      <c r="A217" s="64" t="s">
        <v>259</v>
      </c>
      <c r="B217" s="1" t="s">
        <v>228</v>
      </c>
      <c r="C217" s="18" t="s">
        <v>94</v>
      </c>
      <c r="D217" s="19">
        <f>+I237</f>
        <v>721.42000000000007</v>
      </c>
    </row>
    <row r="218" spans="1:9" ht="15" customHeight="1">
      <c r="A218" s="64"/>
      <c r="B218" s="10" t="s">
        <v>375</v>
      </c>
      <c r="C218" s="18" t="s">
        <v>94</v>
      </c>
      <c r="D218" s="69"/>
      <c r="E218">
        <v>12.4</v>
      </c>
      <c r="F218">
        <v>6.2</v>
      </c>
      <c r="H218">
        <v>2</v>
      </c>
      <c r="I218">
        <f>+H218*F218*E218</f>
        <v>153.76000000000002</v>
      </c>
    </row>
    <row r="219" spans="1:9" ht="15" customHeight="1">
      <c r="A219" s="64"/>
      <c r="B219" s="10" t="s">
        <v>376</v>
      </c>
      <c r="C219" s="18" t="s">
        <v>94</v>
      </c>
      <c r="D219" s="69"/>
      <c r="E219">
        <v>4.2</v>
      </c>
      <c r="F219">
        <v>3.8</v>
      </c>
      <c r="H219">
        <v>2</v>
      </c>
      <c r="I219">
        <f t="shared" ref="I219:I236" si="11">+H219*F219*E219</f>
        <v>31.919999999999998</v>
      </c>
    </row>
    <row r="220" spans="1:9" ht="15" customHeight="1">
      <c r="A220" s="64"/>
      <c r="B220" s="10" t="s">
        <v>377</v>
      </c>
      <c r="C220" s="18" t="s">
        <v>94</v>
      </c>
      <c r="D220" s="69"/>
      <c r="E220">
        <v>4.2</v>
      </c>
      <c r="F220">
        <v>6.2</v>
      </c>
      <c r="H220">
        <v>2</v>
      </c>
      <c r="I220">
        <f t="shared" si="11"/>
        <v>52.080000000000005</v>
      </c>
    </row>
    <row r="221" spans="1:9" ht="15" customHeight="1">
      <c r="A221" s="64"/>
      <c r="B221" s="10" t="s">
        <v>378</v>
      </c>
      <c r="C221" s="18" t="s">
        <v>94</v>
      </c>
      <c r="D221" s="69"/>
      <c r="E221">
        <v>4.2</v>
      </c>
      <c r="F221">
        <v>3.8</v>
      </c>
      <c r="H221">
        <v>2</v>
      </c>
      <c r="I221">
        <f t="shared" si="11"/>
        <v>31.919999999999998</v>
      </c>
    </row>
    <row r="222" spans="1:9" ht="15" customHeight="1">
      <c r="A222" s="64"/>
      <c r="B222" s="10" t="s">
        <v>379</v>
      </c>
      <c r="C222" s="18" t="s">
        <v>94</v>
      </c>
      <c r="D222" s="69"/>
      <c r="E222">
        <v>3.8</v>
      </c>
      <c r="F222">
        <v>2</v>
      </c>
      <c r="H222">
        <v>2</v>
      </c>
      <c r="I222">
        <f t="shared" si="11"/>
        <v>15.2</v>
      </c>
    </row>
    <row r="223" spans="1:9" ht="15" customHeight="1">
      <c r="A223" s="64"/>
      <c r="B223" s="10" t="s">
        <v>380</v>
      </c>
      <c r="C223" s="18" t="s">
        <v>94</v>
      </c>
      <c r="D223" s="69"/>
      <c r="E223">
        <v>3.8</v>
      </c>
      <c r="F223">
        <v>2.2000000000000002</v>
      </c>
      <c r="H223">
        <v>2</v>
      </c>
      <c r="I223">
        <f t="shared" si="11"/>
        <v>16.72</v>
      </c>
    </row>
    <row r="224" spans="1:9" ht="15" customHeight="1">
      <c r="A224" s="64"/>
      <c r="B224" s="10" t="s">
        <v>381</v>
      </c>
      <c r="C224" s="18" t="s">
        <v>94</v>
      </c>
      <c r="D224" s="69"/>
      <c r="E224">
        <v>3.8</v>
      </c>
      <c r="F224">
        <v>4.0999999999999996</v>
      </c>
      <c r="H224">
        <v>2</v>
      </c>
      <c r="I224">
        <f t="shared" si="11"/>
        <v>31.159999999999997</v>
      </c>
    </row>
    <row r="225" spans="1:9" ht="15" customHeight="1">
      <c r="A225" s="64"/>
      <c r="B225" s="10" t="s">
        <v>382</v>
      </c>
      <c r="C225" s="18" t="s">
        <v>94</v>
      </c>
      <c r="D225" s="69"/>
      <c r="E225">
        <v>4.2</v>
      </c>
      <c r="F225">
        <v>3.8</v>
      </c>
      <c r="H225">
        <v>2</v>
      </c>
      <c r="I225">
        <f t="shared" si="11"/>
        <v>31.919999999999998</v>
      </c>
    </row>
    <row r="226" spans="1:9" ht="15" customHeight="1">
      <c r="A226" s="64"/>
      <c r="B226" s="10" t="s">
        <v>383</v>
      </c>
      <c r="C226" s="18" t="s">
        <v>94</v>
      </c>
      <c r="D226" s="69"/>
      <c r="E226">
        <v>5.0999999999999996</v>
      </c>
      <c r="F226">
        <v>4.2</v>
      </c>
      <c r="H226">
        <v>2</v>
      </c>
      <c r="I226">
        <f t="shared" si="11"/>
        <v>42.839999999999996</v>
      </c>
    </row>
    <row r="227" spans="1:9" ht="15" customHeight="1">
      <c r="A227" s="64"/>
      <c r="B227" s="10" t="s">
        <v>384</v>
      </c>
      <c r="C227" s="18" t="s">
        <v>94</v>
      </c>
      <c r="D227" s="69"/>
      <c r="E227">
        <v>4.2</v>
      </c>
      <c r="F227">
        <v>1.8</v>
      </c>
      <c r="H227">
        <v>2</v>
      </c>
      <c r="I227">
        <f t="shared" si="11"/>
        <v>15.120000000000001</v>
      </c>
    </row>
    <row r="228" spans="1:9" ht="22.15" customHeight="1">
      <c r="A228" s="64"/>
      <c r="B228" s="10" t="s">
        <v>385</v>
      </c>
      <c r="C228" s="18" t="s">
        <v>94</v>
      </c>
      <c r="D228" s="69"/>
      <c r="E228">
        <v>5.5</v>
      </c>
      <c r="F228">
        <v>3.8</v>
      </c>
      <c r="H228">
        <v>2</v>
      </c>
      <c r="I228">
        <f t="shared" si="11"/>
        <v>41.8</v>
      </c>
    </row>
    <row r="229" spans="1:9" ht="22.15" customHeight="1">
      <c r="A229" s="64"/>
      <c r="B229" s="10" t="s">
        <v>386</v>
      </c>
      <c r="C229" s="18" t="s">
        <v>94</v>
      </c>
      <c r="D229" s="69"/>
      <c r="E229">
        <v>3.8</v>
      </c>
      <c r="F229">
        <v>2.7</v>
      </c>
      <c r="H229">
        <v>2</v>
      </c>
      <c r="I229">
        <f t="shared" si="11"/>
        <v>20.52</v>
      </c>
    </row>
    <row r="230" spans="1:9" ht="22.15" customHeight="1">
      <c r="A230" s="64"/>
      <c r="B230" s="10" t="s">
        <v>387</v>
      </c>
      <c r="C230" s="18" t="s">
        <v>94</v>
      </c>
      <c r="D230" s="69"/>
      <c r="E230">
        <v>4.5</v>
      </c>
      <c r="F230">
        <v>3.8</v>
      </c>
      <c r="H230">
        <v>2</v>
      </c>
      <c r="I230">
        <f t="shared" si="11"/>
        <v>34.199999999999996</v>
      </c>
    </row>
    <row r="231" spans="1:9" ht="22.15" customHeight="1">
      <c r="A231" s="64"/>
      <c r="B231" s="10" t="s">
        <v>388</v>
      </c>
      <c r="C231" s="18" t="s">
        <v>94</v>
      </c>
      <c r="D231" s="69"/>
      <c r="E231">
        <v>3.4</v>
      </c>
      <c r="F231">
        <v>3.8</v>
      </c>
      <c r="H231">
        <v>2</v>
      </c>
      <c r="I231">
        <f t="shared" si="11"/>
        <v>25.84</v>
      </c>
    </row>
    <row r="232" spans="1:9" ht="22.15" customHeight="1">
      <c r="A232" s="64"/>
      <c r="B232" s="10" t="s">
        <v>462</v>
      </c>
      <c r="C232" s="18" t="s">
        <v>94</v>
      </c>
      <c r="D232" s="19"/>
      <c r="E232">
        <v>7</v>
      </c>
      <c r="F232">
        <v>1.5</v>
      </c>
      <c r="H232">
        <v>4</v>
      </c>
      <c r="I232">
        <f t="shared" si="11"/>
        <v>42</v>
      </c>
    </row>
    <row r="233" spans="1:9" ht="22.15" customHeight="1">
      <c r="A233" s="64"/>
      <c r="B233" s="10" t="s">
        <v>463</v>
      </c>
      <c r="C233" s="18" t="s">
        <v>94</v>
      </c>
      <c r="D233" s="19"/>
      <c r="E233">
        <v>5.0999999999999996</v>
      </c>
      <c r="F233">
        <v>3.2</v>
      </c>
      <c r="H233">
        <v>1</v>
      </c>
      <c r="I233">
        <f t="shared" si="11"/>
        <v>16.32</v>
      </c>
    </row>
    <row r="234" spans="1:9" ht="22.15" customHeight="1">
      <c r="A234" s="64"/>
      <c r="B234" s="10" t="s">
        <v>464</v>
      </c>
      <c r="C234" s="18" t="s">
        <v>94</v>
      </c>
      <c r="D234" s="19"/>
      <c r="E234">
        <v>74</v>
      </c>
      <c r="F234">
        <f>1-0.15</f>
        <v>0.85</v>
      </c>
      <c r="H234">
        <v>1</v>
      </c>
      <c r="I234">
        <f t="shared" si="11"/>
        <v>62.9</v>
      </c>
    </row>
    <row r="235" spans="1:9" ht="22.15" customHeight="1">
      <c r="A235" s="64"/>
      <c r="B235" s="10" t="s">
        <v>465</v>
      </c>
      <c r="C235" s="18" t="s">
        <v>94</v>
      </c>
      <c r="D235" s="19"/>
      <c r="E235">
        <v>23</v>
      </c>
      <c r="F235">
        <v>2</v>
      </c>
      <c r="H235">
        <v>1</v>
      </c>
      <c r="I235">
        <f t="shared" si="11"/>
        <v>46</v>
      </c>
    </row>
    <row r="236" spans="1:9" ht="22.15" customHeight="1">
      <c r="A236" s="64"/>
      <c r="B236" s="10" t="s">
        <v>466</v>
      </c>
      <c r="C236" s="18" t="s">
        <v>94</v>
      </c>
      <c r="D236" s="19"/>
      <c r="E236">
        <v>23</v>
      </c>
      <c r="F236">
        <v>0.4</v>
      </c>
      <c r="H236">
        <v>1</v>
      </c>
      <c r="I236">
        <f t="shared" si="11"/>
        <v>9.2000000000000011</v>
      </c>
    </row>
    <row r="237" spans="1:9" ht="22.15" customHeight="1">
      <c r="A237" s="64"/>
      <c r="B237" s="327" t="s">
        <v>467</v>
      </c>
      <c r="C237" s="328"/>
      <c r="D237" s="328"/>
      <c r="E237" s="328"/>
      <c r="F237" s="328"/>
      <c r="G237" s="328"/>
      <c r="I237" s="103">
        <f>SUM(I218:I236)</f>
        <v>721.42000000000007</v>
      </c>
    </row>
    <row r="238" spans="1:9" ht="19.149999999999999" customHeight="1">
      <c r="A238" s="64"/>
      <c r="B238" s="1"/>
      <c r="C238" s="18"/>
      <c r="D238" s="19"/>
    </row>
    <row r="239" spans="1:9" ht="27" customHeight="1">
      <c r="A239" s="11"/>
      <c r="B239" s="12" t="s">
        <v>49</v>
      </c>
      <c r="C239" s="12"/>
      <c r="D239" s="13"/>
    </row>
    <row r="240" spans="1:9" ht="27" customHeight="1">
      <c r="A240" s="14">
        <v>1.7</v>
      </c>
      <c r="B240" s="274" t="s">
        <v>345</v>
      </c>
      <c r="C240" s="275"/>
      <c r="D240" s="275"/>
    </row>
    <row r="241" spans="1:9" ht="77.650000000000006" customHeight="1">
      <c r="A241" s="271" t="s">
        <v>99</v>
      </c>
      <c r="B241" s="272"/>
      <c r="C241" s="272"/>
      <c r="D241" s="272"/>
    </row>
    <row r="242" spans="1:9" ht="73.150000000000006" customHeight="1">
      <c r="A242" s="10" t="s">
        <v>260</v>
      </c>
      <c r="B242" s="1" t="s">
        <v>101</v>
      </c>
      <c r="C242" s="21" t="s">
        <v>4</v>
      </c>
      <c r="D242" s="19">
        <f>+I245</f>
        <v>74.3</v>
      </c>
    </row>
    <row r="243" spans="1:9" ht="21.6" customHeight="1">
      <c r="A243" s="10"/>
      <c r="B243" s="1" t="s">
        <v>468</v>
      </c>
      <c r="C243" s="21"/>
      <c r="D243" s="19"/>
      <c r="E243">
        <v>1.1000000000000001</v>
      </c>
      <c r="H243">
        <v>65</v>
      </c>
      <c r="I243">
        <f>+H243*E243</f>
        <v>71.5</v>
      </c>
    </row>
    <row r="244" spans="1:9" ht="21.6" customHeight="1">
      <c r="A244" s="10"/>
      <c r="B244" s="1" t="s">
        <v>469</v>
      </c>
      <c r="C244" s="21"/>
      <c r="D244" s="19"/>
      <c r="E244">
        <v>0.7</v>
      </c>
      <c r="H244">
        <v>4</v>
      </c>
      <c r="I244">
        <f>+H244*E244</f>
        <v>2.8</v>
      </c>
    </row>
    <row r="245" spans="1:9" ht="21.6" customHeight="1">
      <c r="A245" s="10"/>
      <c r="B245" s="327" t="s">
        <v>470</v>
      </c>
      <c r="C245" s="328"/>
      <c r="D245" s="328"/>
      <c r="E245" s="328"/>
      <c r="F245" s="328"/>
      <c r="G245" s="328"/>
      <c r="I245" s="103">
        <f>SUM(I243:I244)</f>
        <v>74.3</v>
      </c>
    </row>
    <row r="246" spans="1:9" ht="56.65" customHeight="1">
      <c r="A246" s="10" t="s">
        <v>261</v>
      </c>
      <c r="B246" s="1" t="s">
        <v>471</v>
      </c>
      <c r="C246" s="21" t="s">
        <v>4</v>
      </c>
      <c r="D246" s="19">
        <f>+I251</f>
        <v>174.60000000000002</v>
      </c>
    </row>
    <row r="247" spans="1:9" ht="19.149999999999999" customHeight="1">
      <c r="A247" s="10"/>
      <c r="B247" s="1" t="s">
        <v>472</v>
      </c>
      <c r="C247" s="21"/>
      <c r="D247" s="19"/>
      <c r="E247">
        <v>1.5</v>
      </c>
      <c r="H247">
        <v>47</v>
      </c>
      <c r="I247">
        <f>+E247*H247</f>
        <v>70.5</v>
      </c>
    </row>
    <row r="248" spans="1:9" ht="19.149999999999999" customHeight="1">
      <c r="A248" s="10"/>
      <c r="B248" s="1" t="s">
        <v>473</v>
      </c>
      <c r="C248" s="21"/>
      <c r="D248" s="19"/>
      <c r="E248">
        <v>1.5</v>
      </c>
      <c r="H248">
        <v>47</v>
      </c>
      <c r="I248">
        <f>+E248*H248</f>
        <v>70.5</v>
      </c>
    </row>
    <row r="249" spans="1:9" ht="19.149999999999999" customHeight="1">
      <c r="A249" s="10"/>
      <c r="B249" s="1" t="s">
        <v>474</v>
      </c>
      <c r="C249" s="21"/>
      <c r="D249" s="19"/>
      <c r="E249">
        <v>4.2</v>
      </c>
      <c r="H249">
        <v>4</v>
      </c>
      <c r="I249">
        <f>+E249*H249</f>
        <v>16.8</v>
      </c>
    </row>
    <row r="250" spans="1:9" ht="19.149999999999999" customHeight="1">
      <c r="A250" s="10"/>
      <c r="B250" s="1" t="s">
        <v>475</v>
      </c>
      <c r="C250" s="21"/>
      <c r="D250" s="19"/>
      <c r="E250">
        <v>4.2</v>
      </c>
      <c r="H250">
        <v>4</v>
      </c>
      <c r="I250">
        <f>+E250*H250</f>
        <v>16.8</v>
      </c>
    </row>
    <row r="251" spans="1:9" ht="19.149999999999999" customHeight="1">
      <c r="A251" s="10"/>
      <c r="B251" s="327" t="s">
        <v>476</v>
      </c>
      <c r="C251" s="328"/>
      <c r="D251" s="328"/>
      <c r="E251" s="328"/>
      <c r="F251" s="328"/>
      <c r="G251" s="328"/>
      <c r="I251" s="103">
        <f>SUM(I247:I250)</f>
        <v>174.60000000000002</v>
      </c>
    </row>
    <row r="252" spans="1:9" ht="55.9" customHeight="1">
      <c r="A252" s="10" t="s">
        <v>50</v>
      </c>
      <c r="B252" s="1" t="s">
        <v>554</v>
      </c>
      <c r="C252" s="21" t="s">
        <v>229</v>
      </c>
      <c r="D252" s="19">
        <f>+I258</f>
        <v>246.16000000000003</v>
      </c>
    </row>
    <row r="253" spans="1:9" ht="18.600000000000001" customHeight="1">
      <c r="A253" s="10"/>
      <c r="B253" s="10" t="s">
        <v>477</v>
      </c>
      <c r="C253" s="21"/>
      <c r="D253" s="19"/>
      <c r="E253">
        <v>41.8</v>
      </c>
      <c r="G253">
        <v>1.5</v>
      </c>
      <c r="H253">
        <v>2</v>
      </c>
      <c r="I253">
        <f>+G253*E253*H253</f>
        <v>125.39999999999999</v>
      </c>
    </row>
    <row r="254" spans="1:9" ht="18.600000000000001" customHeight="1">
      <c r="A254" s="10"/>
      <c r="B254" s="10" t="s">
        <v>478</v>
      </c>
      <c r="C254" s="21"/>
      <c r="D254" s="19"/>
      <c r="E254">
        <v>-2</v>
      </c>
      <c r="G254">
        <v>1.5</v>
      </c>
      <c r="H254">
        <v>4</v>
      </c>
      <c r="I254">
        <f>+G254*E254*H254</f>
        <v>-12</v>
      </c>
    </row>
    <row r="255" spans="1:9" ht="18.600000000000001" customHeight="1">
      <c r="A255" s="10"/>
      <c r="B255" s="10" t="s">
        <v>406</v>
      </c>
      <c r="C255" s="21"/>
      <c r="D255" s="19"/>
      <c r="E255">
        <v>-1</v>
      </c>
      <c r="G255">
        <v>1.5</v>
      </c>
      <c r="H255">
        <v>26</v>
      </c>
      <c r="I255">
        <f>+G255*E255*H255</f>
        <v>-39</v>
      </c>
    </row>
    <row r="256" spans="1:9" ht="18.600000000000001" customHeight="1">
      <c r="A256" s="10"/>
      <c r="B256" s="104" t="s">
        <v>480</v>
      </c>
      <c r="C256" s="119"/>
      <c r="D256" s="120"/>
      <c r="E256">
        <v>12.4</v>
      </c>
      <c r="F256">
        <v>6.2</v>
      </c>
      <c r="H256">
        <v>2</v>
      </c>
      <c r="I256">
        <f>+H256*F256*E256</f>
        <v>153.76000000000002</v>
      </c>
    </row>
    <row r="257" spans="1:13" ht="18.600000000000001" customHeight="1">
      <c r="A257" s="10"/>
      <c r="B257" s="104" t="s">
        <v>481</v>
      </c>
      <c r="C257" s="119"/>
      <c r="D257" s="120"/>
      <c r="E257">
        <v>4.5</v>
      </c>
      <c r="F257">
        <v>2</v>
      </c>
      <c r="H257">
        <v>2</v>
      </c>
      <c r="I257">
        <f>+H257*F257*E257</f>
        <v>18</v>
      </c>
    </row>
    <row r="258" spans="1:13" ht="18.600000000000001" customHeight="1">
      <c r="A258" s="10"/>
      <c r="B258" s="329" t="s">
        <v>479</v>
      </c>
      <c r="C258" s="265"/>
      <c r="D258" s="265"/>
      <c r="E258" s="265"/>
      <c r="F258" s="265"/>
      <c r="G258" s="265"/>
      <c r="H258" s="103"/>
      <c r="I258" s="103">
        <f>SUM(I253:I257)</f>
        <v>246.16000000000003</v>
      </c>
    </row>
    <row r="259" spans="1:13" ht="34.15" customHeight="1">
      <c r="A259" s="10" t="s">
        <v>51</v>
      </c>
      <c r="B259" s="1" t="s">
        <v>550</v>
      </c>
      <c r="C259" s="21" t="s">
        <v>229</v>
      </c>
      <c r="D259" s="19">
        <f>+I278</f>
        <v>567.66</v>
      </c>
      <c r="M259" s="121"/>
    </row>
    <row r="260" spans="1:13" ht="18.600000000000001" customHeight="1">
      <c r="A260" s="10"/>
      <c r="B260" s="10" t="s">
        <v>376</v>
      </c>
      <c r="C260" s="18" t="s">
        <v>94</v>
      </c>
      <c r="D260" s="69"/>
      <c r="E260">
        <v>4.2</v>
      </c>
      <c r="F260">
        <v>3.8</v>
      </c>
      <c r="H260">
        <v>2</v>
      </c>
      <c r="I260">
        <f t="shared" ref="I260:I277" si="12">+H260*F260*E260</f>
        <v>31.919999999999998</v>
      </c>
    </row>
    <row r="261" spans="1:13" ht="18.600000000000001" customHeight="1">
      <c r="A261" s="10"/>
      <c r="B261" s="10" t="s">
        <v>377</v>
      </c>
      <c r="C261" s="18" t="s">
        <v>94</v>
      </c>
      <c r="D261" s="69"/>
      <c r="E261">
        <v>4.2</v>
      </c>
      <c r="F261">
        <v>6.2</v>
      </c>
      <c r="H261">
        <v>2</v>
      </c>
      <c r="I261">
        <f t="shared" si="12"/>
        <v>52.080000000000005</v>
      </c>
    </row>
    <row r="262" spans="1:13" ht="18.600000000000001" customHeight="1">
      <c r="A262" s="10"/>
      <c r="B262" s="10" t="s">
        <v>378</v>
      </c>
      <c r="C262" s="18" t="s">
        <v>94</v>
      </c>
      <c r="D262" s="69"/>
      <c r="E262">
        <v>4.2</v>
      </c>
      <c r="F262">
        <v>3.8</v>
      </c>
      <c r="H262">
        <v>2</v>
      </c>
      <c r="I262">
        <f t="shared" si="12"/>
        <v>31.919999999999998</v>
      </c>
    </row>
    <row r="263" spans="1:13" ht="18.600000000000001" customHeight="1">
      <c r="A263" s="10"/>
      <c r="B263" s="10" t="s">
        <v>379</v>
      </c>
      <c r="C263" s="18" t="s">
        <v>94</v>
      </c>
      <c r="D263" s="69"/>
      <c r="E263">
        <v>3.8</v>
      </c>
      <c r="F263">
        <v>2</v>
      </c>
      <c r="H263">
        <v>2</v>
      </c>
      <c r="I263">
        <f t="shared" si="12"/>
        <v>15.2</v>
      </c>
    </row>
    <row r="264" spans="1:13" ht="18.600000000000001" customHeight="1">
      <c r="A264" s="10"/>
      <c r="B264" s="10" t="s">
        <v>380</v>
      </c>
      <c r="C264" s="18" t="s">
        <v>94</v>
      </c>
      <c r="D264" s="69"/>
      <c r="E264">
        <v>3.8</v>
      </c>
      <c r="F264">
        <v>2.2000000000000002</v>
      </c>
      <c r="H264">
        <v>2</v>
      </c>
      <c r="I264">
        <f t="shared" si="12"/>
        <v>16.72</v>
      </c>
    </row>
    <row r="265" spans="1:13" ht="18.600000000000001" customHeight="1">
      <c r="A265" s="10"/>
      <c r="B265" s="10" t="s">
        <v>381</v>
      </c>
      <c r="C265" s="18" t="s">
        <v>94</v>
      </c>
      <c r="D265" s="69"/>
      <c r="E265">
        <v>3.8</v>
      </c>
      <c r="F265">
        <v>4.0999999999999996</v>
      </c>
      <c r="H265">
        <v>2</v>
      </c>
      <c r="I265">
        <f t="shared" si="12"/>
        <v>31.159999999999997</v>
      </c>
    </row>
    <row r="266" spans="1:13" ht="18.600000000000001" customHeight="1">
      <c r="A266" s="10"/>
      <c r="B266" s="10" t="s">
        <v>382</v>
      </c>
      <c r="C266" s="18" t="s">
        <v>94</v>
      </c>
      <c r="D266" s="69"/>
      <c r="E266">
        <v>4.2</v>
      </c>
      <c r="F266">
        <v>3.8</v>
      </c>
      <c r="H266">
        <v>2</v>
      </c>
      <c r="I266">
        <f t="shared" si="12"/>
        <v>31.919999999999998</v>
      </c>
    </row>
    <row r="267" spans="1:13" ht="18.600000000000001" customHeight="1">
      <c r="A267" s="10"/>
      <c r="B267" s="10" t="s">
        <v>383</v>
      </c>
      <c r="C267" s="18" t="s">
        <v>94</v>
      </c>
      <c r="D267" s="69"/>
      <c r="E267">
        <v>5.0999999999999996</v>
      </c>
      <c r="F267">
        <v>4.2</v>
      </c>
      <c r="H267">
        <v>2</v>
      </c>
      <c r="I267">
        <f t="shared" si="12"/>
        <v>42.839999999999996</v>
      </c>
    </row>
    <row r="268" spans="1:13" ht="18.600000000000001" customHeight="1">
      <c r="A268" s="10"/>
      <c r="B268" s="10" t="s">
        <v>384</v>
      </c>
      <c r="C268" s="18" t="s">
        <v>94</v>
      </c>
      <c r="D268" s="69"/>
      <c r="E268">
        <v>4.2</v>
      </c>
      <c r="F268">
        <v>1.8</v>
      </c>
      <c r="H268">
        <v>2</v>
      </c>
      <c r="I268">
        <f t="shared" si="12"/>
        <v>15.120000000000001</v>
      </c>
    </row>
    <row r="269" spans="1:13" ht="18.600000000000001" customHeight="1">
      <c r="A269" s="10"/>
      <c r="B269" s="10" t="s">
        <v>385</v>
      </c>
      <c r="C269" s="18" t="s">
        <v>94</v>
      </c>
      <c r="D269" s="69"/>
      <c r="E269">
        <v>5.5</v>
      </c>
      <c r="F269">
        <v>3.8</v>
      </c>
      <c r="H269">
        <v>2</v>
      </c>
      <c r="I269">
        <f t="shared" si="12"/>
        <v>41.8</v>
      </c>
    </row>
    <row r="270" spans="1:13" ht="18.600000000000001" customHeight="1">
      <c r="A270" s="10"/>
      <c r="B270" s="10" t="s">
        <v>386</v>
      </c>
      <c r="C270" s="18" t="s">
        <v>94</v>
      </c>
      <c r="D270" s="69"/>
      <c r="E270">
        <v>3.8</v>
      </c>
      <c r="F270">
        <v>2.7</v>
      </c>
      <c r="H270">
        <v>2</v>
      </c>
      <c r="I270">
        <f t="shared" si="12"/>
        <v>20.52</v>
      </c>
    </row>
    <row r="271" spans="1:13" ht="18.600000000000001" customHeight="1">
      <c r="A271" s="10"/>
      <c r="B271" s="10" t="s">
        <v>387</v>
      </c>
      <c r="C271" s="18" t="s">
        <v>94</v>
      </c>
      <c r="D271" s="69"/>
      <c r="E271">
        <v>4.5</v>
      </c>
      <c r="F271">
        <v>3.8</v>
      </c>
      <c r="H271">
        <v>2</v>
      </c>
      <c r="I271">
        <f t="shared" si="12"/>
        <v>34.199999999999996</v>
      </c>
    </row>
    <row r="272" spans="1:13" ht="18" customHeight="1">
      <c r="A272" s="10"/>
      <c r="B272" s="10" t="s">
        <v>388</v>
      </c>
      <c r="C272" s="18" t="s">
        <v>94</v>
      </c>
      <c r="D272" s="69"/>
      <c r="E272">
        <v>3.4</v>
      </c>
      <c r="F272">
        <v>3.8</v>
      </c>
      <c r="H272">
        <v>2</v>
      </c>
      <c r="I272">
        <f t="shared" si="12"/>
        <v>25.84</v>
      </c>
    </row>
    <row r="273" spans="1:9" ht="18" customHeight="1">
      <c r="A273" s="10"/>
      <c r="B273" s="10" t="s">
        <v>462</v>
      </c>
      <c r="C273" s="18" t="s">
        <v>94</v>
      </c>
      <c r="D273" s="19"/>
      <c r="E273">
        <v>7</v>
      </c>
      <c r="F273">
        <v>1.5</v>
      </c>
      <c r="H273">
        <v>4</v>
      </c>
      <c r="I273">
        <f t="shared" si="12"/>
        <v>42</v>
      </c>
    </row>
    <row r="274" spans="1:9" ht="18" customHeight="1">
      <c r="A274" s="10"/>
      <c r="B274" s="10" t="s">
        <v>463</v>
      </c>
      <c r="C274" s="18" t="s">
        <v>94</v>
      </c>
      <c r="D274" s="19"/>
      <c r="E274">
        <v>5.0999999999999996</v>
      </c>
      <c r="F274">
        <v>3.2</v>
      </c>
      <c r="H274">
        <v>1</v>
      </c>
      <c r="I274">
        <f t="shared" si="12"/>
        <v>16.32</v>
      </c>
    </row>
    <row r="275" spans="1:9" ht="18" customHeight="1">
      <c r="A275" s="10"/>
      <c r="B275" s="10" t="s">
        <v>464</v>
      </c>
      <c r="C275" s="18" t="s">
        <v>94</v>
      </c>
      <c r="D275" s="19"/>
      <c r="E275">
        <v>74</v>
      </c>
      <c r="F275">
        <f>1-0.15</f>
        <v>0.85</v>
      </c>
      <c r="H275">
        <v>1</v>
      </c>
      <c r="I275">
        <f t="shared" si="12"/>
        <v>62.9</v>
      </c>
    </row>
    <row r="276" spans="1:9" ht="18" customHeight="1">
      <c r="A276" s="10"/>
      <c r="B276" s="10" t="s">
        <v>465</v>
      </c>
      <c r="C276" s="18" t="s">
        <v>94</v>
      </c>
      <c r="D276" s="19"/>
      <c r="E276">
        <v>23</v>
      </c>
      <c r="F276">
        <v>2</v>
      </c>
      <c r="H276">
        <v>1</v>
      </c>
      <c r="I276">
        <f t="shared" si="12"/>
        <v>46</v>
      </c>
    </row>
    <row r="277" spans="1:9" ht="18" customHeight="1">
      <c r="A277" s="10"/>
      <c r="B277" s="10" t="s">
        <v>466</v>
      </c>
      <c r="C277" s="18" t="s">
        <v>94</v>
      </c>
      <c r="D277" s="19"/>
      <c r="E277">
        <v>23</v>
      </c>
      <c r="F277">
        <v>0.4</v>
      </c>
      <c r="H277">
        <v>1</v>
      </c>
      <c r="I277">
        <f t="shared" si="12"/>
        <v>9.2000000000000011</v>
      </c>
    </row>
    <row r="278" spans="1:9" ht="18" customHeight="1">
      <c r="A278" s="10"/>
      <c r="B278" s="327" t="s">
        <v>482</v>
      </c>
      <c r="C278" s="328"/>
      <c r="D278" s="328"/>
      <c r="E278" s="328"/>
      <c r="F278" s="328"/>
      <c r="G278" s="328"/>
      <c r="I278">
        <f>SUM(I260:I277)</f>
        <v>567.66</v>
      </c>
    </row>
    <row r="279" spans="1:9" ht="37.15" customHeight="1">
      <c r="A279" s="10" t="s">
        <v>52</v>
      </c>
      <c r="B279" s="1" t="s">
        <v>551</v>
      </c>
      <c r="C279" s="21" t="s">
        <v>229</v>
      </c>
      <c r="D279" s="19">
        <f>+I296</f>
        <v>1107.56</v>
      </c>
    </row>
    <row r="280" spans="1:9" ht="19.149999999999999" customHeight="1">
      <c r="A280" s="10"/>
      <c r="B280" s="127" t="s">
        <v>454</v>
      </c>
      <c r="C280" s="128" t="s">
        <v>229</v>
      </c>
      <c r="D280" s="129"/>
      <c r="E280" s="130">
        <v>74</v>
      </c>
      <c r="F280" s="130"/>
      <c r="G280" s="130">
        <v>3</v>
      </c>
      <c r="H280" s="130">
        <v>2</v>
      </c>
      <c r="I280" s="130">
        <f t="shared" ref="I280:I295" si="13">+H280*G280*E280</f>
        <v>444</v>
      </c>
    </row>
    <row r="281" spans="1:9" ht="19.149999999999999" customHeight="1">
      <c r="A281" s="10"/>
      <c r="B281" s="127" t="s">
        <v>455</v>
      </c>
      <c r="C281" s="128" t="s">
        <v>229</v>
      </c>
      <c r="D281" s="129"/>
      <c r="E281" s="130">
        <v>22</v>
      </c>
      <c r="F281" s="130"/>
      <c r="G281" s="130">
        <v>3</v>
      </c>
      <c r="H281" s="130">
        <v>2</v>
      </c>
      <c r="I281" s="130">
        <f t="shared" si="13"/>
        <v>132</v>
      </c>
    </row>
    <row r="282" spans="1:9" ht="19.149999999999999" customHeight="1">
      <c r="A282" s="10"/>
      <c r="B282" s="127" t="s">
        <v>483</v>
      </c>
      <c r="C282" s="128" t="s">
        <v>229</v>
      </c>
      <c r="D282" s="129"/>
      <c r="E282" s="130">
        <v>12.4</v>
      </c>
      <c r="F282" s="130"/>
      <c r="G282" s="130">
        <v>1.5</v>
      </c>
      <c r="H282" s="130">
        <v>2</v>
      </c>
      <c r="I282" s="130">
        <f t="shared" si="13"/>
        <v>37.200000000000003</v>
      </c>
    </row>
    <row r="283" spans="1:9" ht="19.149999999999999" customHeight="1">
      <c r="A283" s="10"/>
      <c r="B283" s="127" t="s">
        <v>456</v>
      </c>
      <c r="C283" s="128" t="s">
        <v>229</v>
      </c>
      <c r="D283" s="129"/>
      <c r="E283" s="130">
        <v>22</v>
      </c>
      <c r="F283" s="130"/>
      <c r="G283" s="130">
        <v>3</v>
      </c>
      <c r="H283" s="130">
        <v>2</v>
      </c>
      <c r="I283" s="130">
        <f t="shared" si="13"/>
        <v>132</v>
      </c>
    </row>
    <row r="284" spans="1:9" ht="19.149999999999999" customHeight="1">
      <c r="A284" s="10"/>
      <c r="B284" s="127" t="s">
        <v>484</v>
      </c>
      <c r="C284" s="128" t="s">
        <v>229</v>
      </c>
      <c r="D284" s="129"/>
      <c r="E284" s="130">
        <v>22</v>
      </c>
      <c r="F284" s="130"/>
      <c r="G284" s="130">
        <v>1.5</v>
      </c>
      <c r="H284" s="130">
        <v>2</v>
      </c>
      <c r="I284" s="130">
        <f t="shared" si="13"/>
        <v>66</v>
      </c>
    </row>
    <row r="285" spans="1:9" ht="19.149999999999999" customHeight="1">
      <c r="A285" s="10"/>
      <c r="B285" s="123" t="s">
        <v>457</v>
      </c>
      <c r="C285" s="81" t="s">
        <v>229</v>
      </c>
      <c r="D285" s="122"/>
      <c r="E285">
        <v>4.2</v>
      </c>
      <c r="G285">
        <v>3</v>
      </c>
      <c r="H285">
        <v>10</v>
      </c>
      <c r="I285">
        <f t="shared" si="13"/>
        <v>126</v>
      </c>
    </row>
    <row r="286" spans="1:9" ht="19.149999999999999" customHeight="1">
      <c r="A286" s="10"/>
      <c r="B286" s="123" t="s">
        <v>458</v>
      </c>
      <c r="C286" s="81" t="s">
        <v>229</v>
      </c>
      <c r="D286" s="122"/>
      <c r="E286">
        <v>15</v>
      </c>
      <c r="G286">
        <v>3</v>
      </c>
      <c r="H286">
        <v>4</v>
      </c>
      <c r="I286">
        <f t="shared" si="13"/>
        <v>180</v>
      </c>
    </row>
    <row r="287" spans="1:9" ht="19.149999999999999" customHeight="1">
      <c r="A287" s="10"/>
      <c r="B287" s="123" t="s">
        <v>485</v>
      </c>
      <c r="C287" s="81" t="s">
        <v>229</v>
      </c>
      <c r="D287" s="122"/>
      <c r="E287">
        <v>6.2</v>
      </c>
      <c r="G287">
        <v>1.5</v>
      </c>
      <c r="H287">
        <v>4</v>
      </c>
      <c r="I287">
        <f t="shared" si="13"/>
        <v>37.200000000000003</v>
      </c>
    </row>
    <row r="288" spans="1:9" ht="19.149999999999999" customHeight="1">
      <c r="A288" s="10"/>
      <c r="B288" s="123" t="s">
        <v>459</v>
      </c>
      <c r="C288" s="81" t="s">
        <v>229</v>
      </c>
      <c r="D288" s="122"/>
      <c r="E288">
        <v>3.8</v>
      </c>
      <c r="G288">
        <v>3</v>
      </c>
      <c r="H288">
        <v>12</v>
      </c>
      <c r="I288">
        <f t="shared" si="13"/>
        <v>136.79999999999998</v>
      </c>
    </row>
    <row r="289" spans="1:9" ht="19.149999999999999" customHeight="1">
      <c r="A289" s="10"/>
      <c r="B289" s="123" t="s">
        <v>460</v>
      </c>
      <c r="C289" s="81" t="s">
        <v>229</v>
      </c>
      <c r="D289" s="122"/>
      <c r="E289">
        <v>16.600000000000001</v>
      </c>
      <c r="G289">
        <v>2</v>
      </c>
      <c r="H289">
        <v>1</v>
      </c>
      <c r="I289">
        <f t="shared" si="13"/>
        <v>33.200000000000003</v>
      </c>
    </row>
    <row r="290" spans="1:9" ht="19.149999999999999" customHeight="1">
      <c r="A290" s="10"/>
      <c r="B290" s="123" t="s">
        <v>405</v>
      </c>
      <c r="C290" s="81" t="s">
        <v>229</v>
      </c>
      <c r="D290" s="122"/>
      <c r="E290">
        <v>-2</v>
      </c>
      <c r="G290">
        <v>2.77</v>
      </c>
      <c r="H290">
        <v>6</v>
      </c>
      <c r="I290">
        <f t="shared" si="13"/>
        <v>-33.24</v>
      </c>
    </row>
    <row r="291" spans="1:9" ht="19.149999999999999" customHeight="1">
      <c r="A291" s="10"/>
      <c r="B291" s="123" t="s">
        <v>449</v>
      </c>
      <c r="C291" s="81" t="s">
        <v>229</v>
      </c>
      <c r="D291" s="122"/>
      <c r="E291">
        <v>-2</v>
      </c>
      <c r="G291">
        <v>5.6</v>
      </c>
      <c r="H291">
        <v>1</v>
      </c>
      <c r="I291">
        <f t="shared" si="13"/>
        <v>-11.2</v>
      </c>
    </row>
    <row r="292" spans="1:9" ht="19.149999999999999" customHeight="1">
      <c r="A292" s="10"/>
      <c r="B292" s="123" t="s">
        <v>450</v>
      </c>
      <c r="C292" s="81" t="s">
        <v>229</v>
      </c>
      <c r="D292" s="122"/>
      <c r="E292">
        <v>-0.6</v>
      </c>
      <c r="G292">
        <v>0.5</v>
      </c>
      <c r="H292">
        <v>4</v>
      </c>
      <c r="I292">
        <f t="shared" si="13"/>
        <v>-1.2</v>
      </c>
    </row>
    <row r="293" spans="1:9" ht="19.149999999999999" customHeight="1">
      <c r="A293" s="10"/>
      <c r="B293" s="123" t="s">
        <v>448</v>
      </c>
      <c r="C293" s="81" t="s">
        <v>229</v>
      </c>
      <c r="D293" s="122"/>
      <c r="E293">
        <v>-1</v>
      </c>
      <c r="G293">
        <v>2</v>
      </c>
      <c r="H293">
        <v>65</v>
      </c>
      <c r="I293">
        <f t="shared" si="13"/>
        <v>-130</v>
      </c>
    </row>
    <row r="294" spans="1:9" ht="19.149999999999999" customHeight="1">
      <c r="A294" s="10"/>
      <c r="B294" s="124" t="s">
        <v>406</v>
      </c>
      <c r="C294" s="81" t="s">
        <v>229</v>
      </c>
      <c r="D294" s="125"/>
      <c r="E294">
        <v>-1</v>
      </c>
      <c r="G294">
        <v>2.77</v>
      </c>
      <c r="H294">
        <v>40</v>
      </c>
      <c r="I294">
        <f t="shared" si="13"/>
        <v>-110.8</v>
      </c>
    </row>
    <row r="295" spans="1:9" ht="19.149999999999999" customHeight="1">
      <c r="A295" s="10"/>
      <c r="B295" s="124" t="s">
        <v>486</v>
      </c>
      <c r="C295" s="81" t="s">
        <v>229</v>
      </c>
      <c r="D295" s="125"/>
      <c r="E295">
        <v>23.2</v>
      </c>
      <c r="G295">
        <v>3</v>
      </c>
      <c r="H295">
        <v>1</v>
      </c>
      <c r="I295">
        <f t="shared" si="13"/>
        <v>69.599999999999994</v>
      </c>
    </row>
    <row r="296" spans="1:9" ht="19.149999999999999" customHeight="1">
      <c r="A296" s="10"/>
      <c r="B296" s="327" t="s">
        <v>487</v>
      </c>
      <c r="C296" s="328"/>
      <c r="D296" s="328"/>
      <c r="E296" s="328"/>
      <c r="F296" s="328"/>
      <c r="G296" s="328"/>
      <c r="I296" s="103">
        <f>SUM(I280:I295)</f>
        <v>1107.56</v>
      </c>
    </row>
    <row r="297" spans="1:9" ht="41.45" customHeight="1">
      <c r="A297" s="10" t="s">
        <v>53</v>
      </c>
      <c r="B297" s="1" t="s">
        <v>490</v>
      </c>
      <c r="C297" s="21" t="s">
        <v>229</v>
      </c>
      <c r="D297" s="19">
        <f>+I304</f>
        <v>215.23</v>
      </c>
    </row>
    <row r="298" spans="1:9" ht="19.149999999999999" customHeight="1">
      <c r="A298" s="10"/>
      <c r="B298" s="10" t="s">
        <v>488</v>
      </c>
      <c r="C298" s="21" t="s">
        <v>229</v>
      </c>
      <c r="D298" s="19"/>
      <c r="E298">
        <v>14.4</v>
      </c>
      <c r="F298">
        <v>3</v>
      </c>
      <c r="H298">
        <v>1</v>
      </c>
      <c r="I298">
        <f t="shared" ref="I298:I303" si="14">+H298*F298*E298</f>
        <v>43.2</v>
      </c>
    </row>
    <row r="299" spans="1:9" ht="19.149999999999999" customHeight="1">
      <c r="A299" s="10"/>
      <c r="B299" s="10" t="s">
        <v>489</v>
      </c>
      <c r="C299" s="21"/>
      <c r="D299" s="19"/>
      <c r="E299">
        <v>3.4</v>
      </c>
      <c r="F299">
        <v>3.4</v>
      </c>
      <c r="H299">
        <v>1</v>
      </c>
      <c r="I299">
        <f t="shared" si="14"/>
        <v>11.559999999999999</v>
      </c>
    </row>
    <row r="300" spans="1:9" ht="19.149999999999999" customHeight="1">
      <c r="A300" s="10"/>
      <c r="B300" s="10" t="s">
        <v>491</v>
      </c>
      <c r="C300" s="21"/>
      <c r="D300" s="19"/>
      <c r="E300">
        <v>3.8</v>
      </c>
      <c r="F300">
        <v>2.7</v>
      </c>
      <c r="H300">
        <v>2</v>
      </c>
      <c r="I300">
        <f t="shared" si="14"/>
        <v>20.52</v>
      </c>
    </row>
    <row r="301" spans="1:9" ht="19.149999999999999" customHeight="1">
      <c r="A301" s="10"/>
      <c r="B301" s="10" t="s">
        <v>492</v>
      </c>
      <c r="C301" s="21"/>
      <c r="D301" s="19"/>
      <c r="E301">
        <v>13</v>
      </c>
      <c r="F301">
        <v>3</v>
      </c>
      <c r="H301">
        <v>2</v>
      </c>
      <c r="I301">
        <f t="shared" si="14"/>
        <v>78</v>
      </c>
    </row>
    <row r="302" spans="1:9" ht="19.149999999999999" customHeight="1">
      <c r="A302" s="10"/>
      <c r="B302" s="10" t="s">
        <v>493</v>
      </c>
      <c r="C302" s="21"/>
      <c r="D302" s="19"/>
      <c r="E302">
        <v>11.6</v>
      </c>
      <c r="F302">
        <v>3</v>
      </c>
      <c r="H302">
        <v>2</v>
      </c>
      <c r="I302">
        <f t="shared" si="14"/>
        <v>69.599999999999994</v>
      </c>
    </row>
    <row r="303" spans="1:9" ht="19.149999999999999" customHeight="1">
      <c r="A303" s="10"/>
      <c r="B303" s="104" t="s">
        <v>505</v>
      </c>
      <c r="C303" s="119"/>
      <c r="D303" s="120"/>
      <c r="E303">
        <v>-1</v>
      </c>
      <c r="F303">
        <v>2.5499999999999998</v>
      </c>
      <c r="H303">
        <v>3</v>
      </c>
      <c r="I303">
        <f t="shared" si="14"/>
        <v>-7.6499999999999995</v>
      </c>
    </row>
    <row r="304" spans="1:9" ht="19.149999999999999" customHeight="1">
      <c r="A304" s="10"/>
      <c r="B304" s="327" t="s">
        <v>479</v>
      </c>
      <c r="C304" s="328"/>
      <c r="D304" s="328"/>
      <c r="E304" s="328"/>
      <c r="F304" s="328"/>
      <c r="G304" s="328"/>
      <c r="I304" s="103">
        <f>SUM(I298:I303)</f>
        <v>215.23</v>
      </c>
    </row>
    <row r="305" spans="1:9" ht="32.450000000000003" customHeight="1">
      <c r="A305" s="10" t="s">
        <v>262</v>
      </c>
      <c r="B305" s="1" t="s">
        <v>231</v>
      </c>
      <c r="C305" s="21" t="s">
        <v>229</v>
      </c>
      <c r="D305" s="19">
        <f>+I308</f>
        <v>407.84000000000003</v>
      </c>
    </row>
    <row r="306" spans="1:9" ht="19.149999999999999" customHeight="1">
      <c r="A306" s="10"/>
      <c r="B306" s="1" t="s">
        <v>494</v>
      </c>
      <c r="C306" s="21"/>
      <c r="D306" s="19"/>
      <c r="E306">
        <v>22.8</v>
      </c>
      <c r="F306">
        <v>15.8</v>
      </c>
      <c r="H306">
        <v>1</v>
      </c>
      <c r="I306">
        <f>+H306*F306*E306</f>
        <v>360.24</v>
      </c>
    </row>
    <row r="307" spans="1:9" ht="19.149999999999999" customHeight="1">
      <c r="A307" s="10"/>
      <c r="B307" s="1" t="s">
        <v>495</v>
      </c>
      <c r="C307" s="21"/>
      <c r="D307" s="19"/>
      <c r="E307">
        <v>23.8</v>
      </c>
      <c r="F307">
        <v>2</v>
      </c>
      <c r="H307">
        <v>1</v>
      </c>
      <c r="I307">
        <f>+H307*F307*E307</f>
        <v>47.6</v>
      </c>
    </row>
    <row r="308" spans="1:9" ht="19.149999999999999" customHeight="1">
      <c r="A308" s="10"/>
      <c r="B308" s="327" t="s">
        <v>479</v>
      </c>
      <c r="C308" s="328"/>
      <c r="D308" s="328"/>
      <c r="E308" s="328"/>
      <c r="F308" s="328"/>
      <c r="G308" s="328"/>
      <c r="I308" s="103">
        <f>SUM(I306:I307)</f>
        <v>407.84000000000003</v>
      </c>
    </row>
    <row r="309" spans="1:9" ht="21.6" customHeight="1">
      <c r="A309" s="10" t="s">
        <v>263</v>
      </c>
      <c r="B309" s="1" t="s">
        <v>232</v>
      </c>
      <c r="C309" s="21" t="s">
        <v>229</v>
      </c>
      <c r="D309" s="126">
        <f>+I312</f>
        <v>33.44</v>
      </c>
    </row>
    <row r="310" spans="1:9" ht="33.6" customHeight="1">
      <c r="A310" s="10"/>
      <c r="B310" t="s">
        <v>496</v>
      </c>
      <c r="E310">
        <v>3.8</v>
      </c>
      <c r="F310">
        <v>2.7</v>
      </c>
      <c r="H310">
        <v>2</v>
      </c>
      <c r="I310">
        <f>+H310*F310*E310</f>
        <v>20.52</v>
      </c>
    </row>
    <row r="311" spans="1:9" ht="15">
      <c r="A311" s="10"/>
      <c r="B311" t="s">
        <v>388</v>
      </c>
      <c r="E311">
        <v>3.8</v>
      </c>
      <c r="F311">
        <v>3.4</v>
      </c>
      <c r="H311">
        <v>1</v>
      </c>
      <c r="I311">
        <f>+H311*F311*E311</f>
        <v>12.92</v>
      </c>
    </row>
    <row r="312" spans="1:9" ht="15">
      <c r="A312" s="10"/>
      <c r="B312" s="329" t="s">
        <v>479</v>
      </c>
      <c r="C312" s="265"/>
      <c r="D312" s="265"/>
      <c r="E312" s="265"/>
      <c r="F312" s="265"/>
      <c r="G312" s="265"/>
      <c r="H312" s="103"/>
      <c r="I312" s="103">
        <f>SUM(I310:I311)</f>
        <v>33.44</v>
      </c>
    </row>
    <row r="313" spans="1:9" ht="15">
      <c r="A313" s="10"/>
      <c r="B313" s="1"/>
      <c r="C313" s="21"/>
      <c r="D313" s="19"/>
    </row>
    <row r="314" spans="1:9" ht="27" customHeight="1">
      <c r="A314" s="11"/>
      <c r="B314" s="12" t="s">
        <v>346</v>
      </c>
      <c r="C314" s="12"/>
      <c r="D314" s="13"/>
    </row>
    <row r="315" spans="1:9" ht="27" customHeight="1">
      <c r="A315" s="14">
        <v>1.8</v>
      </c>
      <c r="B315" s="274" t="s">
        <v>347</v>
      </c>
      <c r="C315" s="275"/>
      <c r="D315" s="275"/>
    </row>
    <row r="316" spans="1:9" ht="100.9" customHeight="1">
      <c r="A316" s="10" t="s">
        <v>54</v>
      </c>
      <c r="B316" s="1" t="s">
        <v>234</v>
      </c>
      <c r="C316" s="21" t="s">
        <v>4</v>
      </c>
      <c r="D316" s="19">
        <f>+I321</f>
        <v>71.099999999999994</v>
      </c>
    </row>
    <row r="317" spans="1:9" ht="17.45" customHeight="1">
      <c r="A317" s="10"/>
      <c r="B317" s="10" t="s">
        <v>497</v>
      </c>
      <c r="C317" s="21"/>
      <c r="D317" s="19"/>
      <c r="E317">
        <v>3.5</v>
      </c>
      <c r="H317">
        <v>5</v>
      </c>
      <c r="I317">
        <f>+H317*E317</f>
        <v>17.5</v>
      </c>
    </row>
    <row r="318" spans="1:9" ht="17.45" customHeight="1">
      <c r="A318" s="10"/>
      <c r="B318" s="10" t="s">
        <v>499</v>
      </c>
      <c r="C318" s="21"/>
      <c r="D318" s="19"/>
      <c r="E318">
        <v>23.8</v>
      </c>
      <c r="H318">
        <v>1</v>
      </c>
      <c r="I318">
        <f>+H318*E318</f>
        <v>23.8</v>
      </c>
    </row>
    <row r="319" spans="1:9" ht="17.45" customHeight="1">
      <c r="A319" s="10"/>
      <c r="B319" s="10" t="s">
        <v>498</v>
      </c>
      <c r="C319" s="21"/>
      <c r="D319" s="19"/>
      <c r="E319">
        <v>23.8</v>
      </c>
      <c r="H319">
        <v>1</v>
      </c>
      <c r="I319">
        <f>+H319*E319</f>
        <v>23.8</v>
      </c>
    </row>
    <row r="320" spans="1:9" ht="17.45" customHeight="1">
      <c r="A320" s="10"/>
      <c r="B320" s="10" t="s">
        <v>500</v>
      </c>
      <c r="C320" s="21"/>
      <c r="D320" s="19"/>
      <c r="E320">
        <v>1.5</v>
      </c>
      <c r="H320">
        <v>4</v>
      </c>
      <c r="I320">
        <f>+H320*E320</f>
        <v>6</v>
      </c>
    </row>
    <row r="321" spans="1:9" ht="17.45" customHeight="1">
      <c r="A321" s="10"/>
      <c r="B321" s="327" t="s">
        <v>479</v>
      </c>
      <c r="C321" s="328"/>
      <c r="D321" s="328"/>
      <c r="E321" s="328"/>
      <c r="F321" s="328"/>
      <c r="G321" s="328"/>
      <c r="I321" s="103">
        <f>SUM(I317:I320)</f>
        <v>71.099999999999994</v>
      </c>
    </row>
    <row r="322" spans="1:9" ht="17.45" customHeight="1">
      <c r="A322" s="10"/>
      <c r="B322" s="1"/>
      <c r="C322" s="21"/>
      <c r="D322" s="19"/>
    </row>
    <row r="323" spans="1:9" ht="17.45" customHeight="1">
      <c r="A323" s="10"/>
      <c r="B323" s="1"/>
      <c r="C323" s="21"/>
      <c r="D323" s="19"/>
    </row>
    <row r="324" spans="1:9" ht="17.45" customHeight="1">
      <c r="A324" s="10" t="s">
        <v>264</v>
      </c>
      <c r="B324" s="1" t="s">
        <v>233</v>
      </c>
      <c r="C324" s="21" t="s">
        <v>4</v>
      </c>
      <c r="D324" s="22">
        <f>+I328</f>
        <v>43.55</v>
      </c>
    </row>
    <row r="325" spans="1:9" ht="15">
      <c r="A325" s="10"/>
      <c r="B325" s="10" t="s">
        <v>501</v>
      </c>
      <c r="C325" s="21"/>
      <c r="D325" s="22"/>
      <c r="E325">
        <v>7.5</v>
      </c>
      <c r="H325">
        <v>4</v>
      </c>
      <c r="I325">
        <f>+H325*E325</f>
        <v>30</v>
      </c>
    </row>
    <row r="326" spans="1:9" ht="15">
      <c r="A326" s="10"/>
      <c r="B326" s="10" t="s">
        <v>502</v>
      </c>
      <c r="C326" s="21"/>
      <c r="D326" s="22"/>
      <c r="E326">
        <v>9.5</v>
      </c>
      <c r="H326">
        <v>1</v>
      </c>
      <c r="I326">
        <f>+H326*E326</f>
        <v>9.5</v>
      </c>
    </row>
    <row r="327" spans="1:9" ht="15">
      <c r="A327" s="10"/>
      <c r="B327" s="10" t="s">
        <v>503</v>
      </c>
      <c r="C327" s="21"/>
      <c r="D327" s="22"/>
      <c r="E327">
        <v>4.05</v>
      </c>
      <c r="H327">
        <v>1</v>
      </c>
      <c r="I327">
        <f>+H327*E327</f>
        <v>4.05</v>
      </c>
    </row>
    <row r="328" spans="1:9" ht="15">
      <c r="A328" s="10"/>
      <c r="B328" s="327" t="s">
        <v>504</v>
      </c>
      <c r="C328" s="328"/>
      <c r="D328" s="328"/>
      <c r="E328" s="328"/>
      <c r="F328" s="328"/>
      <c r="G328" s="328"/>
      <c r="H328" s="103"/>
      <c r="I328" s="103">
        <f>SUM(I325:I327)</f>
        <v>43.55</v>
      </c>
    </row>
    <row r="329" spans="1:9" ht="15">
      <c r="A329" s="10"/>
      <c r="B329" s="10"/>
      <c r="C329" s="21"/>
      <c r="D329" s="22"/>
    </row>
    <row r="330" spans="1:9" ht="15">
      <c r="A330" s="10"/>
      <c r="B330" s="1"/>
      <c r="C330" s="21"/>
      <c r="D330" s="22"/>
    </row>
    <row r="331" spans="1:9" ht="27" customHeight="1">
      <c r="A331" s="11"/>
      <c r="B331" s="12" t="s">
        <v>55</v>
      </c>
      <c r="C331" s="12"/>
      <c r="D331" s="13"/>
    </row>
    <row r="332" spans="1:9" ht="27" customHeight="1">
      <c r="A332" s="14">
        <v>1.9</v>
      </c>
      <c r="B332" s="15" t="s">
        <v>56</v>
      </c>
      <c r="C332" s="15"/>
      <c r="D332" s="16"/>
    </row>
    <row r="333" spans="1:9" ht="109.9" customHeight="1">
      <c r="A333" s="271" t="s">
        <v>102</v>
      </c>
      <c r="B333" s="272"/>
      <c r="C333" s="272"/>
      <c r="D333" s="272"/>
    </row>
    <row r="334" spans="1:9" ht="108.6" customHeight="1">
      <c r="A334" s="10" t="s">
        <v>57</v>
      </c>
      <c r="B334" s="1" t="s">
        <v>507</v>
      </c>
      <c r="C334" s="21" t="s">
        <v>100</v>
      </c>
      <c r="D334" s="19">
        <f>+D279+D212</f>
        <v>1163.2</v>
      </c>
    </row>
    <row r="335" spans="1:9" ht="21.6" customHeight="1">
      <c r="A335" s="10"/>
      <c r="B335" s="1"/>
      <c r="C335" s="21"/>
      <c r="D335" s="19"/>
    </row>
    <row r="336" spans="1:9" ht="100.9" customHeight="1">
      <c r="A336" s="10" t="s">
        <v>58</v>
      </c>
      <c r="B336" s="1" t="s">
        <v>508</v>
      </c>
      <c r="C336" s="21" t="s">
        <v>100</v>
      </c>
      <c r="D336" s="19">
        <f>+D217</f>
        <v>721.42000000000007</v>
      </c>
    </row>
    <row r="337" spans="1:9" ht="55.9" customHeight="1">
      <c r="A337" s="10" t="s">
        <v>59</v>
      </c>
      <c r="B337" s="1" t="s">
        <v>509</v>
      </c>
      <c r="C337" s="21" t="s">
        <v>100</v>
      </c>
      <c r="D337" s="19">
        <f>+D197*2</f>
        <v>55.4</v>
      </c>
    </row>
    <row r="338" spans="1:9" ht="27" customHeight="1">
      <c r="A338" s="11"/>
      <c r="B338" s="12" t="s">
        <v>60</v>
      </c>
      <c r="C338" s="12"/>
      <c r="D338" s="13"/>
    </row>
    <row r="339" spans="1:9" ht="28.9" customHeight="1">
      <c r="A339" s="23">
        <v>1.1000000000000001</v>
      </c>
      <c r="B339" s="24" t="s">
        <v>61</v>
      </c>
      <c r="C339" s="25"/>
      <c r="D339" s="26"/>
    </row>
    <row r="340" spans="1:9" ht="49.9" customHeight="1">
      <c r="A340" s="10" t="s">
        <v>62</v>
      </c>
      <c r="B340" s="1" t="s">
        <v>510</v>
      </c>
      <c r="C340" s="21" t="s">
        <v>100</v>
      </c>
      <c r="D340" s="19">
        <f>+D305</f>
        <v>407.84000000000003</v>
      </c>
    </row>
    <row r="341" spans="1:9" ht="28.9" customHeight="1">
      <c r="A341" s="10" t="s">
        <v>63</v>
      </c>
      <c r="B341" s="1" t="s">
        <v>511</v>
      </c>
      <c r="C341" s="97" t="s">
        <v>73</v>
      </c>
      <c r="D341" s="19">
        <f>+D340*0.1</f>
        <v>40.784000000000006</v>
      </c>
    </row>
    <row r="342" spans="1:9" ht="28.9" customHeight="1">
      <c r="A342" s="10" t="s">
        <v>64</v>
      </c>
      <c r="B342" s="1" t="s">
        <v>512</v>
      </c>
      <c r="C342" s="21" t="s">
        <v>100</v>
      </c>
      <c r="D342" s="19">
        <f>+I345</f>
        <v>33.44</v>
      </c>
    </row>
    <row r="343" spans="1:9" ht="16.149999999999999" customHeight="1">
      <c r="A343" s="10"/>
      <c r="B343" s="1" t="s">
        <v>386</v>
      </c>
      <c r="C343" s="21"/>
      <c r="D343" s="19"/>
      <c r="E343">
        <v>3.8</v>
      </c>
      <c r="F343">
        <v>2.7</v>
      </c>
      <c r="H343">
        <v>2</v>
      </c>
      <c r="I343">
        <f>+H343*F343*E343</f>
        <v>20.52</v>
      </c>
    </row>
    <row r="344" spans="1:9" ht="16.149999999999999" customHeight="1">
      <c r="A344" s="10"/>
      <c r="B344" s="1" t="s">
        <v>388</v>
      </c>
      <c r="C344" s="21"/>
      <c r="D344" s="19"/>
      <c r="E344">
        <v>3.8</v>
      </c>
      <c r="F344">
        <v>3.4</v>
      </c>
      <c r="H344">
        <v>1</v>
      </c>
      <c r="I344">
        <f>+H344*F344*E344</f>
        <v>12.92</v>
      </c>
    </row>
    <row r="345" spans="1:9" ht="16.149999999999999" customHeight="1">
      <c r="A345" s="10"/>
      <c r="B345" s="327" t="s">
        <v>479</v>
      </c>
      <c r="C345" s="328"/>
      <c r="D345" s="328"/>
      <c r="E345" s="328"/>
      <c r="F345" s="328"/>
      <c r="G345" s="328"/>
      <c r="I345">
        <f>SUM(I343:I344)</f>
        <v>33.44</v>
      </c>
    </row>
    <row r="346" spans="1:9" ht="34.15" customHeight="1">
      <c r="A346" s="10" t="s">
        <v>265</v>
      </c>
      <c r="B346" s="1" t="s">
        <v>514</v>
      </c>
      <c r="C346" s="21" t="s">
        <v>73</v>
      </c>
      <c r="D346" s="19">
        <f>+I347</f>
        <v>20.392000000000003</v>
      </c>
    </row>
    <row r="347" spans="1:9" ht="19.149999999999999" customHeight="1">
      <c r="A347" s="10"/>
      <c r="B347" s="10" t="s">
        <v>515</v>
      </c>
      <c r="C347" s="21"/>
      <c r="D347" s="19"/>
      <c r="E347" s="121">
        <f>+D340</f>
        <v>407.84000000000003</v>
      </c>
      <c r="F347">
        <v>0.05</v>
      </c>
      <c r="I347" s="103">
        <f>+F347*E347</f>
        <v>20.392000000000003</v>
      </c>
    </row>
    <row r="348" spans="1:9" ht="28.9" customHeight="1">
      <c r="A348" s="10" t="s">
        <v>266</v>
      </c>
      <c r="B348" s="1" t="s">
        <v>103</v>
      </c>
      <c r="C348" s="21" t="s">
        <v>5</v>
      </c>
      <c r="D348" s="19">
        <v>25</v>
      </c>
    </row>
    <row r="349" spans="1:9" ht="15" hidden="1">
      <c r="A349" s="11"/>
      <c r="B349" s="55" t="s">
        <v>237</v>
      </c>
      <c r="C349" s="52"/>
      <c r="D349" s="53"/>
    </row>
    <row r="350" spans="1:9" s="59" customFormat="1" ht="15" hidden="1">
      <c r="A350" s="14">
        <v>1.1100000000000001</v>
      </c>
      <c r="B350" s="60" t="s">
        <v>238</v>
      </c>
      <c r="C350" s="56"/>
      <c r="D350" s="57"/>
    </row>
    <row r="351" spans="1:9" ht="15" hidden="1">
      <c r="A351" s="10" t="s">
        <v>65</v>
      </c>
      <c r="B351" s="78" t="s">
        <v>239</v>
      </c>
      <c r="C351" s="49" t="s">
        <v>5</v>
      </c>
      <c r="D351" s="49">
        <v>2</v>
      </c>
    </row>
    <row r="352" spans="1:9" ht="15" hidden="1">
      <c r="A352" s="10" t="s">
        <v>66</v>
      </c>
      <c r="B352" s="78" t="s">
        <v>118</v>
      </c>
      <c r="C352" s="49" t="s">
        <v>5</v>
      </c>
      <c r="D352" s="49">
        <v>2</v>
      </c>
    </row>
    <row r="353" spans="1:4" ht="15" hidden="1">
      <c r="A353" s="10" t="s">
        <v>67</v>
      </c>
      <c r="B353" s="78" t="s">
        <v>119</v>
      </c>
      <c r="C353" s="49" t="s">
        <v>4</v>
      </c>
      <c r="D353" s="49">
        <v>14</v>
      </c>
    </row>
    <row r="354" spans="1:4" ht="15" hidden="1">
      <c r="A354" s="10" t="s">
        <v>68</v>
      </c>
      <c r="B354" s="78" t="s">
        <v>120</v>
      </c>
      <c r="C354" s="49" t="s">
        <v>229</v>
      </c>
      <c r="D354" s="49">
        <v>55</v>
      </c>
    </row>
    <row r="355" spans="1:4" ht="15" hidden="1">
      <c r="A355" s="10" t="s">
        <v>69</v>
      </c>
      <c r="B355" s="78" t="s">
        <v>240</v>
      </c>
      <c r="C355" s="49" t="s">
        <v>5</v>
      </c>
      <c r="D355" s="49">
        <v>3</v>
      </c>
    </row>
    <row r="356" spans="1:4" ht="15" hidden="1">
      <c r="A356" s="11"/>
      <c r="B356" s="12" t="s">
        <v>241</v>
      </c>
      <c r="C356" s="12"/>
      <c r="D356" s="13"/>
    </row>
    <row r="357" spans="1:4" ht="15" hidden="1">
      <c r="A357" s="14">
        <v>1.1200000000000001</v>
      </c>
      <c r="B357" s="15" t="s">
        <v>242</v>
      </c>
      <c r="C357" s="15"/>
      <c r="D357" s="16"/>
    </row>
    <row r="358" spans="1:4" ht="30" hidden="1">
      <c r="A358" s="79" t="s">
        <v>108</v>
      </c>
      <c r="B358" s="73" t="s">
        <v>121</v>
      </c>
      <c r="C358" s="82" t="s">
        <v>6</v>
      </c>
      <c r="D358" s="81">
        <v>38</v>
      </c>
    </row>
    <row r="359" spans="1:4" ht="30" hidden="1">
      <c r="A359" s="79" t="s">
        <v>267</v>
      </c>
      <c r="B359" s="73" t="s">
        <v>122</v>
      </c>
      <c r="C359" s="81" t="s">
        <v>6</v>
      </c>
      <c r="D359" s="81">
        <v>15</v>
      </c>
    </row>
    <row r="360" spans="1:4" ht="15" hidden="1">
      <c r="A360" s="79" t="s">
        <v>268</v>
      </c>
      <c r="B360" s="73" t="s">
        <v>123</v>
      </c>
      <c r="C360" s="81" t="s">
        <v>6</v>
      </c>
      <c r="D360" s="81">
        <v>64</v>
      </c>
    </row>
    <row r="361" spans="1:4" ht="15" hidden="1">
      <c r="A361" s="79" t="s">
        <v>269</v>
      </c>
      <c r="B361" s="73" t="s">
        <v>124</v>
      </c>
      <c r="C361" s="81" t="s">
        <v>6</v>
      </c>
      <c r="D361" s="81">
        <v>14</v>
      </c>
    </row>
    <row r="362" spans="1:4" ht="15" hidden="1">
      <c r="A362" s="79" t="s">
        <v>270</v>
      </c>
      <c r="B362" s="73" t="s">
        <v>125</v>
      </c>
      <c r="C362" s="81" t="s">
        <v>6</v>
      </c>
      <c r="D362" s="81">
        <v>22</v>
      </c>
    </row>
    <row r="363" spans="1:4" ht="15" hidden="1">
      <c r="A363" s="79" t="s">
        <v>271</v>
      </c>
      <c r="B363" s="73" t="s">
        <v>126</v>
      </c>
      <c r="C363" s="82" t="s">
        <v>6</v>
      </c>
      <c r="D363" s="81">
        <v>78</v>
      </c>
    </row>
    <row r="364" spans="1:4" ht="30" hidden="1">
      <c r="A364" s="79" t="s">
        <v>272</v>
      </c>
      <c r="B364" s="73" t="s">
        <v>127</v>
      </c>
      <c r="C364" s="82" t="s">
        <v>6</v>
      </c>
      <c r="D364" s="81">
        <v>2</v>
      </c>
    </row>
    <row r="365" spans="1:4" ht="15" hidden="1">
      <c r="A365" s="79" t="s">
        <v>273</v>
      </c>
      <c r="B365" s="73" t="s">
        <v>128</v>
      </c>
      <c r="C365" s="82" t="s">
        <v>4</v>
      </c>
      <c r="D365" s="81">
        <v>1150</v>
      </c>
    </row>
    <row r="366" spans="1:4" ht="15" hidden="1">
      <c r="A366" s="10" t="s">
        <v>274</v>
      </c>
      <c r="B366" s="73" t="s">
        <v>129</v>
      </c>
      <c r="C366" s="81" t="s">
        <v>4</v>
      </c>
      <c r="D366" s="81">
        <v>250</v>
      </c>
    </row>
    <row r="367" spans="1:4" ht="15" hidden="1">
      <c r="A367" s="10" t="s">
        <v>275</v>
      </c>
      <c r="B367" s="73" t="s">
        <v>130</v>
      </c>
      <c r="C367" s="81" t="s">
        <v>4</v>
      </c>
      <c r="D367" s="81">
        <v>200</v>
      </c>
    </row>
    <row r="368" spans="1:4" ht="15" hidden="1">
      <c r="A368" s="10" t="s">
        <v>276</v>
      </c>
      <c r="B368" s="73" t="s">
        <v>131</v>
      </c>
      <c r="C368" s="81" t="s">
        <v>4</v>
      </c>
      <c r="D368" s="81">
        <v>85</v>
      </c>
    </row>
    <row r="369" spans="1:4" ht="15" hidden="1">
      <c r="A369" s="10" t="s">
        <v>277</v>
      </c>
      <c r="B369" s="73" t="s">
        <v>132</v>
      </c>
      <c r="C369" s="81" t="s">
        <v>4</v>
      </c>
      <c r="D369" s="81">
        <v>35</v>
      </c>
    </row>
    <row r="370" spans="1:4" ht="15" hidden="1">
      <c r="A370" s="10" t="s">
        <v>278</v>
      </c>
      <c r="B370" s="73" t="s">
        <v>133</v>
      </c>
      <c r="C370" s="81" t="s">
        <v>4</v>
      </c>
      <c r="D370" s="81">
        <v>120</v>
      </c>
    </row>
    <row r="371" spans="1:4" ht="15" hidden="1">
      <c r="A371" s="10" t="s">
        <v>279</v>
      </c>
      <c r="B371" s="73" t="s">
        <v>134</v>
      </c>
      <c r="C371" s="81" t="s">
        <v>4</v>
      </c>
      <c r="D371" s="81">
        <v>45</v>
      </c>
    </row>
    <row r="372" spans="1:4" ht="30" hidden="1">
      <c r="A372" s="10" t="s">
        <v>280</v>
      </c>
      <c r="B372" s="73" t="s">
        <v>135</v>
      </c>
      <c r="C372" s="81" t="s">
        <v>6</v>
      </c>
      <c r="D372" s="81">
        <v>2</v>
      </c>
    </row>
    <row r="373" spans="1:4" ht="15" hidden="1">
      <c r="A373" s="10" t="s">
        <v>281</v>
      </c>
      <c r="B373" s="73" t="s">
        <v>136</v>
      </c>
      <c r="C373" s="81" t="s">
        <v>6</v>
      </c>
      <c r="D373" s="81">
        <v>2</v>
      </c>
    </row>
    <row r="374" spans="1:4" ht="15" hidden="1">
      <c r="A374" s="10" t="s">
        <v>282</v>
      </c>
      <c r="B374" s="73" t="s">
        <v>137</v>
      </c>
      <c r="C374" s="81" t="s">
        <v>6</v>
      </c>
      <c r="D374" s="81">
        <v>2</v>
      </c>
    </row>
    <row r="375" spans="1:4" ht="15" hidden="1">
      <c r="A375" s="10" t="s">
        <v>283</v>
      </c>
      <c r="B375" s="73" t="s">
        <v>138</v>
      </c>
      <c r="C375" s="81" t="s">
        <v>4</v>
      </c>
      <c r="D375" s="81">
        <v>80</v>
      </c>
    </row>
    <row r="376" spans="1:4" ht="15" hidden="1">
      <c r="A376" s="10" t="s">
        <v>284</v>
      </c>
      <c r="B376" s="73" t="s">
        <v>139</v>
      </c>
      <c r="C376" s="81" t="s">
        <v>6</v>
      </c>
      <c r="D376" s="81">
        <v>24</v>
      </c>
    </row>
    <row r="377" spans="1:4" ht="22.15" customHeight="1">
      <c r="A377" s="10" t="s">
        <v>285</v>
      </c>
      <c r="B377" s="73" t="s">
        <v>140</v>
      </c>
      <c r="C377" s="81" t="s">
        <v>6</v>
      </c>
      <c r="D377" s="132">
        <v>80</v>
      </c>
    </row>
    <row r="378" spans="1:4" ht="64.150000000000006" customHeight="1">
      <c r="A378" s="10" t="s">
        <v>286</v>
      </c>
      <c r="B378" s="1" t="s">
        <v>341</v>
      </c>
      <c r="C378" s="83" t="s">
        <v>5</v>
      </c>
      <c r="D378" s="84">
        <v>1</v>
      </c>
    </row>
    <row r="379" spans="1:4" ht="79.150000000000006" customHeight="1">
      <c r="A379" s="10" t="s">
        <v>287</v>
      </c>
      <c r="B379" s="1" t="s">
        <v>342</v>
      </c>
      <c r="C379" s="83" t="s">
        <v>5</v>
      </c>
      <c r="D379" s="85">
        <v>5</v>
      </c>
    </row>
    <row r="380" spans="1:4" ht="27" customHeight="1">
      <c r="A380" s="11"/>
      <c r="B380" s="12" t="s">
        <v>70</v>
      </c>
      <c r="C380" s="12"/>
      <c r="D380" s="13"/>
    </row>
    <row r="381" spans="1:4" ht="22.9" customHeight="1">
      <c r="A381" s="14">
        <v>1.1299999999999999</v>
      </c>
      <c r="B381" s="274" t="s">
        <v>348</v>
      </c>
      <c r="C381" s="275"/>
      <c r="D381" s="275"/>
    </row>
    <row r="382" spans="1:4" ht="25.15" customHeight="1">
      <c r="A382" s="10" t="s">
        <v>71</v>
      </c>
      <c r="B382" s="73" t="s">
        <v>141</v>
      </c>
      <c r="C382" s="81" t="s">
        <v>4</v>
      </c>
      <c r="D382" s="80">
        <v>65</v>
      </c>
    </row>
    <row r="383" spans="1:4" ht="29.45" customHeight="1">
      <c r="A383" s="10" t="s">
        <v>72</v>
      </c>
      <c r="B383" s="73" t="s">
        <v>142</v>
      </c>
      <c r="C383" s="81" t="s">
        <v>4</v>
      </c>
      <c r="D383" s="80">
        <v>35</v>
      </c>
    </row>
    <row r="384" spans="1:4" ht="25.9" customHeight="1">
      <c r="A384" s="10" t="s">
        <v>109</v>
      </c>
      <c r="B384" s="73" t="s">
        <v>143</v>
      </c>
      <c r="C384" s="81" t="s">
        <v>4</v>
      </c>
      <c r="D384" s="80">
        <v>70</v>
      </c>
    </row>
    <row r="385" spans="1:4" ht="22.9" customHeight="1">
      <c r="A385" s="10" t="s">
        <v>110</v>
      </c>
      <c r="B385" s="73" t="s">
        <v>144</v>
      </c>
      <c r="C385" s="81" t="s">
        <v>6</v>
      </c>
      <c r="D385" s="80">
        <v>9</v>
      </c>
    </row>
    <row r="386" spans="1:4" ht="22.9" customHeight="1">
      <c r="A386" s="10" t="s">
        <v>111</v>
      </c>
      <c r="B386" s="73" t="s">
        <v>145</v>
      </c>
      <c r="C386" s="81" t="s">
        <v>6</v>
      </c>
      <c r="D386" s="80">
        <v>1</v>
      </c>
    </row>
    <row r="387" spans="1:4" ht="22.9" customHeight="1">
      <c r="A387" s="10" t="s">
        <v>112</v>
      </c>
      <c r="B387" s="73" t="s">
        <v>146</v>
      </c>
      <c r="C387" s="81" t="s">
        <v>6</v>
      </c>
      <c r="D387" s="80">
        <v>4</v>
      </c>
    </row>
    <row r="388" spans="1:4" ht="22.9" customHeight="1">
      <c r="A388" s="10" t="s">
        <v>113</v>
      </c>
      <c r="B388" s="73" t="s">
        <v>147</v>
      </c>
      <c r="C388" s="81" t="s">
        <v>6</v>
      </c>
      <c r="D388" s="80">
        <v>2</v>
      </c>
    </row>
    <row r="389" spans="1:4" ht="22.9" customHeight="1">
      <c r="A389" s="10" t="s">
        <v>114</v>
      </c>
      <c r="B389" s="73" t="s">
        <v>148</v>
      </c>
      <c r="C389" s="81" t="s">
        <v>6</v>
      </c>
      <c r="D389" s="80">
        <v>10</v>
      </c>
    </row>
    <row r="390" spans="1:4" ht="22.9" customHeight="1">
      <c r="A390" s="10" t="s">
        <v>115</v>
      </c>
      <c r="B390" s="73" t="s">
        <v>149</v>
      </c>
      <c r="C390" s="81" t="s">
        <v>6</v>
      </c>
      <c r="D390" s="80">
        <v>10</v>
      </c>
    </row>
    <row r="391" spans="1:4" ht="22.9" customHeight="1">
      <c r="A391" s="10" t="s">
        <v>116</v>
      </c>
      <c r="B391" s="73" t="s">
        <v>150</v>
      </c>
      <c r="C391" s="81" t="s">
        <v>6</v>
      </c>
      <c r="D391" s="80">
        <v>8</v>
      </c>
    </row>
    <row r="392" spans="1:4" ht="22.9" customHeight="1">
      <c r="A392" s="10" t="s">
        <v>288</v>
      </c>
      <c r="B392" s="73" t="s">
        <v>151</v>
      </c>
      <c r="C392" s="81" t="s">
        <v>6</v>
      </c>
      <c r="D392" s="80">
        <v>7</v>
      </c>
    </row>
    <row r="393" spans="1:4" ht="22.9" customHeight="1">
      <c r="A393" s="10" t="s">
        <v>289</v>
      </c>
      <c r="B393" s="73" t="s">
        <v>152</v>
      </c>
      <c r="C393" s="81" t="s">
        <v>6</v>
      </c>
      <c r="D393" s="80">
        <v>8</v>
      </c>
    </row>
    <row r="394" spans="1:4" ht="22.9" customHeight="1">
      <c r="A394" s="10" t="s">
        <v>290</v>
      </c>
      <c r="B394" s="73" t="s">
        <v>153</v>
      </c>
      <c r="C394" s="81" t="s">
        <v>6</v>
      </c>
      <c r="D394" s="80">
        <v>12</v>
      </c>
    </row>
    <row r="395" spans="1:4" ht="22.9" customHeight="1">
      <c r="A395" s="10" t="s">
        <v>291</v>
      </c>
      <c r="B395" s="73" t="s">
        <v>154</v>
      </c>
      <c r="C395" s="81" t="s">
        <v>6</v>
      </c>
      <c r="D395" s="80">
        <v>10</v>
      </c>
    </row>
    <row r="396" spans="1:4" ht="22.9" customHeight="1">
      <c r="A396" s="10" t="s">
        <v>292</v>
      </c>
      <c r="B396" s="73" t="s">
        <v>155</v>
      </c>
      <c r="C396" s="81" t="s">
        <v>6</v>
      </c>
      <c r="D396" s="80">
        <v>10</v>
      </c>
    </row>
    <row r="397" spans="1:4" ht="22.9" customHeight="1">
      <c r="A397" s="10" t="s">
        <v>293</v>
      </c>
      <c r="B397" s="73" t="s">
        <v>156</v>
      </c>
      <c r="C397" s="81" t="s">
        <v>6</v>
      </c>
      <c r="D397" s="80">
        <v>8</v>
      </c>
    </row>
    <row r="398" spans="1:4" ht="22.9" customHeight="1">
      <c r="A398" s="10" t="s">
        <v>294</v>
      </c>
      <c r="B398" s="73" t="s">
        <v>157</v>
      </c>
      <c r="C398" s="81" t="s">
        <v>6</v>
      </c>
      <c r="D398" s="80">
        <v>18</v>
      </c>
    </row>
    <row r="399" spans="1:4" ht="22.9" customHeight="1">
      <c r="A399" s="10" t="s">
        <v>295</v>
      </c>
      <c r="B399" s="73" t="s">
        <v>158</v>
      </c>
      <c r="C399" s="81" t="s">
        <v>6</v>
      </c>
      <c r="D399" s="80">
        <v>16</v>
      </c>
    </row>
    <row r="400" spans="1:4" ht="22.9" customHeight="1">
      <c r="A400" s="10" t="s">
        <v>296</v>
      </c>
      <c r="B400" s="73" t="s">
        <v>159</v>
      </c>
      <c r="C400" s="81" t="s">
        <v>6</v>
      </c>
      <c r="D400" s="80">
        <v>14</v>
      </c>
    </row>
    <row r="401" spans="1:4" ht="22.9" customHeight="1">
      <c r="A401" s="10" t="s">
        <v>297</v>
      </c>
      <c r="B401" s="73" t="s">
        <v>160</v>
      </c>
      <c r="C401" s="81" t="s">
        <v>6</v>
      </c>
      <c r="D401" s="80">
        <v>16</v>
      </c>
    </row>
    <row r="402" spans="1:4" ht="22.9" customHeight="1">
      <c r="A402" s="10" t="s">
        <v>298</v>
      </c>
      <c r="B402" s="73" t="s">
        <v>161</v>
      </c>
      <c r="C402" s="81" t="s">
        <v>6</v>
      </c>
      <c r="D402" s="80">
        <v>8</v>
      </c>
    </row>
    <row r="403" spans="1:4" ht="22.9" customHeight="1">
      <c r="A403" s="10" t="s">
        <v>299</v>
      </c>
      <c r="B403" s="73" t="s">
        <v>162</v>
      </c>
      <c r="C403" s="81" t="s">
        <v>6</v>
      </c>
      <c r="D403" s="80">
        <v>9</v>
      </c>
    </row>
    <row r="404" spans="1:4" ht="22.9" customHeight="1">
      <c r="A404" s="10" t="s">
        <v>300</v>
      </c>
      <c r="B404" s="73" t="s">
        <v>163</v>
      </c>
      <c r="C404" s="81" t="s">
        <v>6</v>
      </c>
      <c r="D404" s="80">
        <v>7</v>
      </c>
    </row>
    <row r="405" spans="1:4" ht="22.9" customHeight="1">
      <c r="A405" s="10" t="s">
        <v>301</v>
      </c>
      <c r="B405" s="73" t="s">
        <v>164</v>
      </c>
      <c r="C405" s="81" t="s">
        <v>6</v>
      </c>
      <c r="D405" s="80">
        <v>7</v>
      </c>
    </row>
    <row r="406" spans="1:4" ht="22.9" customHeight="1">
      <c r="A406" s="10" t="s">
        <v>302</v>
      </c>
      <c r="B406" s="73" t="s">
        <v>165</v>
      </c>
      <c r="C406" s="81" t="s">
        <v>6</v>
      </c>
      <c r="D406" s="80">
        <v>11</v>
      </c>
    </row>
    <row r="407" spans="1:4" ht="22.9" customHeight="1">
      <c r="A407" s="10" t="s">
        <v>303</v>
      </c>
      <c r="B407" s="73" t="s">
        <v>166</v>
      </c>
      <c r="C407" s="81" t="s">
        <v>6</v>
      </c>
      <c r="D407" s="80">
        <v>10</v>
      </c>
    </row>
    <row r="408" spans="1:4" ht="22.9" customHeight="1">
      <c r="A408" s="10" t="s">
        <v>304</v>
      </c>
      <c r="B408" s="73" t="s">
        <v>167</v>
      </c>
      <c r="C408" s="81" t="s">
        <v>6</v>
      </c>
      <c r="D408" s="80">
        <v>12</v>
      </c>
    </row>
    <row r="409" spans="1:4" ht="22.9" customHeight="1">
      <c r="A409" s="10" t="s">
        <v>305</v>
      </c>
      <c r="B409" s="73" t="s">
        <v>168</v>
      </c>
      <c r="C409" s="81" t="s">
        <v>6</v>
      </c>
      <c r="D409" s="80">
        <v>8</v>
      </c>
    </row>
    <row r="410" spans="1:4" ht="22.9" customHeight="1">
      <c r="A410" s="10" t="s">
        <v>306</v>
      </c>
      <c r="B410" s="73" t="s">
        <v>169</v>
      </c>
      <c r="C410" s="81" t="s">
        <v>6</v>
      </c>
      <c r="D410" s="80">
        <v>6</v>
      </c>
    </row>
    <row r="411" spans="1:4" ht="22.9" customHeight="1">
      <c r="A411" s="10" t="s">
        <v>307</v>
      </c>
      <c r="B411" s="73" t="s">
        <v>170</v>
      </c>
      <c r="C411" s="81" t="s">
        <v>6</v>
      </c>
      <c r="D411" s="80">
        <v>9</v>
      </c>
    </row>
    <row r="412" spans="1:4" ht="22.9" customHeight="1">
      <c r="A412" s="10" t="s">
        <v>308</v>
      </c>
      <c r="B412" s="73" t="s">
        <v>171</v>
      </c>
      <c r="C412" s="81" t="s">
        <v>6</v>
      </c>
      <c r="D412" s="80">
        <v>5</v>
      </c>
    </row>
    <row r="413" spans="1:4" ht="22.9" customHeight="1">
      <c r="A413" s="10" t="s">
        <v>309</v>
      </c>
      <c r="B413" s="73" t="s">
        <v>172</v>
      </c>
      <c r="C413" s="81" t="s">
        <v>6</v>
      </c>
      <c r="D413" s="80">
        <v>4</v>
      </c>
    </row>
    <row r="414" spans="1:4" ht="22.9" customHeight="1">
      <c r="A414" s="10" t="s">
        <v>310</v>
      </c>
      <c r="B414" s="73" t="s">
        <v>173</v>
      </c>
      <c r="C414" s="81" t="s">
        <v>6</v>
      </c>
      <c r="D414" s="80">
        <v>15</v>
      </c>
    </row>
    <row r="415" spans="1:4" ht="22.9" customHeight="1">
      <c r="A415" s="10" t="s">
        <v>311</v>
      </c>
      <c r="B415" s="73" t="s">
        <v>174</v>
      </c>
      <c r="C415" s="81" t="s">
        <v>6</v>
      </c>
      <c r="D415" s="80">
        <v>6</v>
      </c>
    </row>
    <row r="416" spans="1:4" ht="22.9" customHeight="1">
      <c r="A416" s="10" t="s">
        <v>312</v>
      </c>
      <c r="B416" s="73" t="s">
        <v>175</v>
      </c>
      <c r="C416" s="81" t="s">
        <v>6</v>
      </c>
      <c r="D416" s="80">
        <v>8</v>
      </c>
    </row>
    <row r="417" spans="1:4" ht="22.9" customHeight="1">
      <c r="A417" s="10" t="s">
        <v>313</v>
      </c>
      <c r="B417" s="73" t="s">
        <v>176</v>
      </c>
      <c r="C417" s="81" t="s">
        <v>6</v>
      </c>
      <c r="D417" s="80">
        <v>7</v>
      </c>
    </row>
    <row r="418" spans="1:4" ht="22.9" customHeight="1">
      <c r="A418" s="10" t="s">
        <v>314</v>
      </c>
      <c r="B418" s="73" t="s">
        <v>177</v>
      </c>
      <c r="C418" s="81" t="s">
        <v>6</v>
      </c>
      <c r="D418" s="80">
        <v>12</v>
      </c>
    </row>
    <row r="419" spans="1:4" ht="22.9" customHeight="1">
      <c r="A419" s="10" t="s">
        <v>315</v>
      </c>
      <c r="B419" s="73" t="s">
        <v>178</v>
      </c>
      <c r="C419" s="81" t="s">
        <v>6</v>
      </c>
      <c r="D419" s="80">
        <v>8</v>
      </c>
    </row>
    <row r="420" spans="1:4" ht="22.9" customHeight="1">
      <c r="A420" s="10" t="s">
        <v>316</v>
      </c>
      <c r="B420" s="73" t="s">
        <v>179</v>
      </c>
      <c r="C420" s="81" t="s">
        <v>6</v>
      </c>
      <c r="D420" s="80">
        <v>6</v>
      </c>
    </row>
    <row r="421" spans="1:4" ht="22.9" customHeight="1">
      <c r="A421" s="10" t="s">
        <v>317</v>
      </c>
      <c r="B421" s="73" t="s">
        <v>180</v>
      </c>
      <c r="C421" s="81" t="s">
        <v>6</v>
      </c>
      <c r="D421" s="80">
        <v>8</v>
      </c>
    </row>
    <row r="422" spans="1:4" ht="22.9" customHeight="1">
      <c r="A422" s="10" t="s">
        <v>318</v>
      </c>
      <c r="B422" s="73" t="s">
        <v>181</v>
      </c>
      <c r="C422" s="81" t="s">
        <v>6</v>
      </c>
      <c r="D422" s="80">
        <v>35</v>
      </c>
    </row>
    <row r="423" spans="1:4" ht="22.9" customHeight="1">
      <c r="A423" s="10" t="s">
        <v>319</v>
      </c>
      <c r="B423" s="73" t="s">
        <v>182</v>
      </c>
      <c r="C423" s="81" t="s">
        <v>4</v>
      </c>
      <c r="D423" s="80">
        <v>56</v>
      </c>
    </row>
    <row r="424" spans="1:4" ht="22.9" customHeight="1">
      <c r="A424" s="10" t="s">
        <v>320</v>
      </c>
      <c r="B424" s="73" t="s">
        <v>183</v>
      </c>
      <c r="C424" s="81" t="s">
        <v>6</v>
      </c>
      <c r="D424" s="80">
        <v>44</v>
      </c>
    </row>
    <row r="425" spans="1:4" ht="22.9" customHeight="1">
      <c r="A425" s="10" t="s">
        <v>321</v>
      </c>
      <c r="B425" s="73" t="s">
        <v>184</v>
      </c>
      <c r="C425" s="81" t="s">
        <v>6</v>
      </c>
      <c r="D425" s="80">
        <v>35</v>
      </c>
    </row>
    <row r="426" spans="1:4" ht="22.9" customHeight="1">
      <c r="A426" s="10" t="s">
        <v>322</v>
      </c>
      <c r="B426" s="73" t="s">
        <v>185</v>
      </c>
      <c r="C426" s="81" t="s">
        <v>6</v>
      </c>
      <c r="D426" s="80">
        <v>2</v>
      </c>
    </row>
    <row r="427" spans="1:4" ht="22.9" customHeight="1">
      <c r="A427" s="10" t="s">
        <v>323</v>
      </c>
      <c r="B427" s="73" t="s">
        <v>186</v>
      </c>
      <c r="C427" s="81" t="s">
        <v>6</v>
      </c>
      <c r="D427" s="80">
        <v>4</v>
      </c>
    </row>
    <row r="428" spans="1:4" ht="22.9" customHeight="1">
      <c r="A428" s="10" t="s">
        <v>324</v>
      </c>
      <c r="B428" s="73" t="s">
        <v>187</v>
      </c>
      <c r="C428" s="81" t="s">
        <v>6</v>
      </c>
      <c r="D428" s="80">
        <v>4</v>
      </c>
    </row>
    <row r="429" spans="1:4" ht="22.9" customHeight="1">
      <c r="A429" s="10" t="s">
        <v>325</v>
      </c>
      <c r="B429" s="73" t="s">
        <v>188</v>
      </c>
      <c r="C429" s="81" t="s">
        <v>6</v>
      </c>
      <c r="D429" s="80">
        <v>8</v>
      </c>
    </row>
    <row r="430" spans="1:4" ht="22.9" customHeight="1">
      <c r="A430" s="10" t="s">
        <v>326</v>
      </c>
      <c r="B430" s="73" t="s">
        <v>189</v>
      </c>
      <c r="C430" s="81" t="s">
        <v>6</v>
      </c>
      <c r="D430" s="80">
        <v>8</v>
      </c>
    </row>
    <row r="431" spans="1:4" ht="22.9" customHeight="1">
      <c r="A431" s="10" t="s">
        <v>327</v>
      </c>
      <c r="B431" s="73" t="s">
        <v>190</v>
      </c>
      <c r="C431" s="81" t="s">
        <v>6</v>
      </c>
      <c r="D431" s="80">
        <v>8</v>
      </c>
    </row>
    <row r="432" spans="1:4" ht="22.9" customHeight="1">
      <c r="A432" s="10" t="s">
        <v>328</v>
      </c>
      <c r="B432" s="73" t="s">
        <v>191</v>
      </c>
      <c r="C432" s="81" t="s">
        <v>6</v>
      </c>
      <c r="D432" s="80">
        <v>8</v>
      </c>
    </row>
    <row r="433" spans="1:9" ht="22.9" customHeight="1">
      <c r="A433" s="10" t="s">
        <v>329</v>
      </c>
      <c r="B433" s="73" t="s">
        <v>192</v>
      </c>
      <c r="C433" s="81" t="s">
        <v>6</v>
      </c>
      <c r="D433" s="80">
        <v>8</v>
      </c>
    </row>
    <row r="434" spans="1:9" ht="22.9" customHeight="1">
      <c r="A434" s="10" t="s">
        <v>330</v>
      </c>
      <c r="B434" s="73" t="s">
        <v>193</v>
      </c>
      <c r="C434" s="81" t="s">
        <v>6</v>
      </c>
      <c r="D434" s="80">
        <v>6</v>
      </c>
    </row>
    <row r="435" spans="1:9" ht="22.9" customHeight="1">
      <c r="A435" s="11"/>
      <c r="B435" s="12" t="s">
        <v>243</v>
      </c>
      <c r="C435" s="12"/>
      <c r="D435" s="13"/>
    </row>
    <row r="436" spans="1:9" ht="22.9" customHeight="1">
      <c r="A436" s="14">
        <v>1.1399999999999999</v>
      </c>
      <c r="B436" s="274" t="s">
        <v>244</v>
      </c>
      <c r="C436" s="275"/>
      <c r="D436" s="275"/>
    </row>
    <row r="437" spans="1:9" ht="27" customHeight="1">
      <c r="A437" s="10" t="s">
        <v>331</v>
      </c>
      <c r="B437" s="73" t="s">
        <v>194</v>
      </c>
      <c r="C437" s="81" t="s">
        <v>73</v>
      </c>
      <c r="D437" s="81">
        <f>+I440</f>
        <v>110.13000000000002</v>
      </c>
    </row>
    <row r="438" spans="1:9" ht="27" customHeight="1">
      <c r="A438" s="10"/>
      <c r="B438" s="73" t="s">
        <v>533</v>
      </c>
      <c r="C438" s="81" t="s">
        <v>73</v>
      </c>
      <c r="D438" s="81"/>
      <c r="E438">
        <v>5.7</v>
      </c>
      <c r="F438">
        <v>4.5</v>
      </c>
      <c r="G438">
        <v>4.2</v>
      </c>
      <c r="H438">
        <v>1</v>
      </c>
      <c r="I438">
        <f>+H438*G438*F438*E438</f>
        <v>107.73000000000002</v>
      </c>
    </row>
    <row r="439" spans="1:9" ht="27" customHeight="1">
      <c r="A439" s="10"/>
      <c r="B439" s="73" t="s">
        <v>534</v>
      </c>
      <c r="C439" s="81" t="s">
        <v>73</v>
      </c>
      <c r="D439" s="81"/>
      <c r="E439">
        <v>16</v>
      </c>
      <c r="F439">
        <v>0.3</v>
      </c>
      <c r="G439">
        <v>0.5</v>
      </c>
      <c r="H439">
        <v>1</v>
      </c>
      <c r="I439">
        <f>+H439*G439*F439*E439</f>
        <v>2.4</v>
      </c>
    </row>
    <row r="440" spans="1:9" ht="27" customHeight="1">
      <c r="A440" s="10"/>
      <c r="B440" s="327" t="s">
        <v>504</v>
      </c>
      <c r="C440" s="328"/>
      <c r="D440" s="328"/>
      <c r="E440" s="328"/>
      <c r="F440" s="328"/>
      <c r="G440" s="328"/>
      <c r="H440" s="103"/>
      <c r="I440" s="103">
        <f>SUM(I438:I439)</f>
        <v>110.13000000000002</v>
      </c>
    </row>
    <row r="441" spans="1:9" ht="28.15" customHeight="1">
      <c r="A441" s="10" t="s">
        <v>332</v>
      </c>
      <c r="B441" s="73" t="s">
        <v>195</v>
      </c>
      <c r="C441" s="81" t="s">
        <v>73</v>
      </c>
      <c r="D441" s="81">
        <f>+I443</f>
        <v>15.12</v>
      </c>
    </row>
    <row r="442" spans="1:9" ht="28.15" customHeight="1">
      <c r="A442" s="10"/>
      <c r="B442" s="73" t="s">
        <v>535</v>
      </c>
      <c r="C442" s="81" t="s">
        <v>73</v>
      </c>
      <c r="D442" s="81"/>
      <c r="E442">
        <v>5.4</v>
      </c>
      <c r="F442">
        <v>4</v>
      </c>
      <c r="G442">
        <v>0.7</v>
      </c>
      <c r="H442">
        <v>1</v>
      </c>
      <c r="I442">
        <f>+H442*G442*F442*E442</f>
        <v>15.12</v>
      </c>
    </row>
    <row r="443" spans="1:9" ht="28.15" customHeight="1">
      <c r="A443" s="10"/>
      <c r="B443" s="327" t="s">
        <v>536</v>
      </c>
      <c r="C443" s="328"/>
      <c r="D443" s="328"/>
      <c r="E443" s="328"/>
      <c r="F443" s="328"/>
      <c r="G443" s="328"/>
      <c r="H443" s="103"/>
      <c r="I443" s="103">
        <f>SUM(I442)</f>
        <v>15.12</v>
      </c>
    </row>
    <row r="444" spans="1:9" ht="18.600000000000001" customHeight="1">
      <c r="A444" s="10" t="s">
        <v>333</v>
      </c>
      <c r="B444" s="73" t="s">
        <v>196</v>
      </c>
      <c r="C444" s="81" t="s">
        <v>73</v>
      </c>
      <c r="D444" s="81">
        <f>+I449</f>
        <v>26.847000000000001</v>
      </c>
    </row>
    <row r="445" spans="1:9" ht="18.600000000000001" customHeight="1">
      <c r="A445" s="10"/>
      <c r="B445" s="73" t="s">
        <v>537</v>
      </c>
      <c r="C445" s="81" t="s">
        <v>73</v>
      </c>
      <c r="D445" s="81"/>
      <c r="E445">
        <v>5.7</v>
      </c>
      <c r="F445">
        <v>4.7</v>
      </c>
      <c r="G445">
        <v>0.3</v>
      </c>
      <c r="H445">
        <v>1</v>
      </c>
      <c r="I445">
        <f>+H445*G445*F445*E445</f>
        <v>8.036999999999999</v>
      </c>
    </row>
    <row r="446" spans="1:9" ht="18.600000000000001" customHeight="1">
      <c r="A446" s="10"/>
      <c r="B446" s="73" t="s">
        <v>538</v>
      </c>
      <c r="C446" s="81" t="s">
        <v>73</v>
      </c>
      <c r="D446" s="81"/>
      <c r="E446">
        <v>18.8</v>
      </c>
      <c r="F446">
        <v>0.2</v>
      </c>
      <c r="G446">
        <v>3</v>
      </c>
      <c r="H446">
        <v>1</v>
      </c>
      <c r="I446">
        <f>+H446*G446*F446*E446</f>
        <v>11.280000000000003</v>
      </c>
    </row>
    <row r="447" spans="1:9" ht="18.600000000000001" customHeight="1">
      <c r="A447" s="10"/>
      <c r="B447" s="73" t="s">
        <v>539</v>
      </c>
      <c r="C447" s="81" t="s">
        <v>73</v>
      </c>
      <c r="D447" s="81"/>
      <c r="E447">
        <v>5.7</v>
      </c>
      <c r="F447">
        <v>4.5</v>
      </c>
      <c r="G447">
        <v>0.2</v>
      </c>
      <c r="H447">
        <v>1</v>
      </c>
      <c r="I447">
        <f>+H447*G447*F447*E447</f>
        <v>5.13</v>
      </c>
    </row>
    <row r="448" spans="1:9" ht="18.600000000000001" customHeight="1">
      <c r="A448" s="10"/>
      <c r="B448" s="73" t="s">
        <v>540</v>
      </c>
      <c r="C448" s="81" t="s">
        <v>73</v>
      </c>
      <c r="D448" s="81"/>
      <c r="E448">
        <v>4</v>
      </c>
      <c r="F448">
        <v>0.2</v>
      </c>
      <c r="G448">
        <v>3</v>
      </c>
      <c r="H448">
        <v>1</v>
      </c>
      <c r="I448">
        <f>+H448*G448*F448*E448</f>
        <v>2.4000000000000004</v>
      </c>
    </row>
    <row r="449" spans="1:9" ht="18.600000000000001" customHeight="1">
      <c r="A449" s="10"/>
      <c r="B449" s="336" t="s">
        <v>541</v>
      </c>
      <c r="C449" s="337"/>
      <c r="D449" s="337"/>
      <c r="E449" s="337"/>
      <c r="F449" s="337"/>
      <c r="G449" s="337"/>
      <c r="I449">
        <f>SUM(I445:I448)</f>
        <v>26.847000000000001</v>
      </c>
    </row>
    <row r="450" spans="1:9" ht="27" customHeight="1">
      <c r="A450" s="10" t="s">
        <v>334</v>
      </c>
      <c r="B450" s="73" t="s">
        <v>197</v>
      </c>
      <c r="C450" s="81" t="s">
        <v>229</v>
      </c>
      <c r="D450" s="81">
        <f>+I454</f>
        <v>123.60000000000001</v>
      </c>
    </row>
    <row r="451" spans="1:9" ht="19.899999999999999" customHeight="1">
      <c r="A451" s="10"/>
      <c r="B451" s="73" t="s">
        <v>542</v>
      </c>
      <c r="C451" s="81" t="s">
        <v>229</v>
      </c>
      <c r="D451" s="81"/>
      <c r="E451">
        <v>18.8</v>
      </c>
      <c r="G451">
        <v>3</v>
      </c>
      <c r="H451">
        <v>1</v>
      </c>
      <c r="I451">
        <f>+H451*G451*E451</f>
        <v>56.400000000000006</v>
      </c>
    </row>
    <row r="452" spans="1:9" ht="19.899999999999999" customHeight="1">
      <c r="A452" s="10"/>
      <c r="B452" s="73" t="s">
        <v>543</v>
      </c>
      <c r="C452" s="81"/>
      <c r="D452" s="81"/>
      <c r="E452">
        <v>4</v>
      </c>
      <c r="G452">
        <v>3</v>
      </c>
      <c r="H452">
        <v>2</v>
      </c>
      <c r="I452">
        <f>+H452*G452*E452</f>
        <v>24</v>
      </c>
    </row>
    <row r="453" spans="1:9" ht="19.899999999999999" customHeight="1">
      <c r="A453" s="10"/>
      <c r="B453" s="73" t="s">
        <v>544</v>
      </c>
      <c r="C453" s="81"/>
      <c r="D453" s="81"/>
      <c r="E453">
        <v>5.4</v>
      </c>
      <c r="G453">
        <v>4</v>
      </c>
      <c r="H453">
        <v>2</v>
      </c>
      <c r="I453">
        <f>+H453*G453*E453</f>
        <v>43.2</v>
      </c>
    </row>
    <row r="454" spans="1:9" ht="19.899999999999999" customHeight="1">
      <c r="A454" s="10"/>
      <c r="B454" s="327" t="s">
        <v>545</v>
      </c>
      <c r="C454" s="328"/>
      <c r="D454" s="328"/>
      <c r="E454" s="328"/>
      <c r="F454" s="328"/>
      <c r="G454" s="328"/>
      <c r="H454" s="103"/>
      <c r="I454" s="103">
        <f>SUM(I451:I453)</f>
        <v>123.60000000000001</v>
      </c>
    </row>
    <row r="455" spans="1:9" ht="27" customHeight="1">
      <c r="A455" s="10" t="s">
        <v>335</v>
      </c>
      <c r="B455" s="73" t="s">
        <v>198</v>
      </c>
      <c r="C455" s="81" t="s">
        <v>73</v>
      </c>
      <c r="D455" s="81">
        <f>+I456</f>
        <v>8.4599999999999991</v>
      </c>
    </row>
    <row r="456" spans="1:9" ht="27" customHeight="1">
      <c r="A456" s="10"/>
      <c r="B456" s="73" t="s">
        <v>546</v>
      </c>
      <c r="C456" s="81" t="s">
        <v>73</v>
      </c>
      <c r="D456" s="81"/>
      <c r="E456">
        <v>18.8</v>
      </c>
      <c r="F456">
        <v>0.15</v>
      </c>
      <c r="G456">
        <v>3</v>
      </c>
      <c r="H456">
        <v>1</v>
      </c>
      <c r="I456">
        <f>+H456*G456*F456*E456</f>
        <v>8.4599999999999991</v>
      </c>
    </row>
    <row r="457" spans="1:9" ht="27" customHeight="1">
      <c r="A457" s="10" t="s">
        <v>336</v>
      </c>
      <c r="B457" s="73" t="s">
        <v>199</v>
      </c>
      <c r="C457" s="81" t="s">
        <v>73</v>
      </c>
      <c r="D457" s="81">
        <v>3</v>
      </c>
    </row>
    <row r="458" spans="1:9" ht="27" customHeight="1">
      <c r="A458" s="10" t="s">
        <v>337</v>
      </c>
      <c r="B458" s="73" t="s">
        <v>200</v>
      </c>
      <c r="C458" s="81" t="s">
        <v>229</v>
      </c>
      <c r="D458" s="81">
        <v>104</v>
      </c>
    </row>
    <row r="459" spans="1:9" ht="27" customHeight="1">
      <c r="A459" s="10" t="s">
        <v>338</v>
      </c>
      <c r="B459" s="73" t="s">
        <v>201</v>
      </c>
      <c r="C459" s="81" t="s">
        <v>4</v>
      </c>
      <c r="D459" s="81">
        <v>18</v>
      </c>
    </row>
    <row r="460" spans="1:9" ht="27" customHeight="1">
      <c r="A460" s="10" t="s">
        <v>339</v>
      </c>
      <c r="B460" s="73" t="s">
        <v>202</v>
      </c>
      <c r="C460" s="81" t="s">
        <v>6</v>
      </c>
      <c r="D460" s="81">
        <v>2</v>
      </c>
    </row>
    <row r="461" spans="1:9" ht="18.600000000000001" customHeight="1">
      <c r="A461" s="10" t="s">
        <v>340</v>
      </c>
      <c r="B461" s="73" t="s">
        <v>203</v>
      </c>
      <c r="C461" s="81" t="s">
        <v>6</v>
      </c>
      <c r="D461" s="81">
        <v>2</v>
      </c>
    </row>
    <row r="462" spans="1:9" ht="19.5" customHeight="1">
      <c r="A462" s="11"/>
      <c r="B462" s="12" t="s">
        <v>245</v>
      </c>
      <c r="C462" s="12"/>
      <c r="D462" s="13"/>
    </row>
    <row r="463" spans="1:9" ht="19.5" customHeight="1">
      <c r="A463" s="61"/>
      <c r="B463" s="50" t="s">
        <v>352</v>
      </c>
      <c r="C463" s="51"/>
      <c r="D463" s="62"/>
    </row>
    <row r="464" spans="1:9" ht="21.6" customHeight="1">
      <c r="A464" s="29">
        <v>2</v>
      </c>
      <c r="B464" s="323" t="s">
        <v>350</v>
      </c>
      <c r="C464" s="324"/>
      <c r="D464" s="30"/>
    </row>
    <row r="465" spans="1:9" ht="51.6" customHeight="1">
      <c r="A465" s="31">
        <v>2.0099999999999998</v>
      </c>
      <c r="B465" s="71" t="s">
        <v>516</v>
      </c>
      <c r="C465" s="8" t="s">
        <v>4</v>
      </c>
      <c r="D465" s="9"/>
      <c r="E465" s="334" t="s">
        <v>552</v>
      </c>
      <c r="F465" s="335"/>
      <c r="G465" s="335"/>
      <c r="H465" s="335"/>
      <c r="I465" s="335"/>
    </row>
    <row r="466" spans="1:9" ht="57.6" customHeight="1">
      <c r="A466" s="31">
        <v>2.02</v>
      </c>
      <c r="B466" s="72" t="s">
        <v>532</v>
      </c>
      <c r="C466" s="8" t="s">
        <v>4</v>
      </c>
      <c r="D466" s="9"/>
      <c r="E466" s="334"/>
      <c r="F466" s="335"/>
      <c r="G466" s="335"/>
      <c r="H466" s="335"/>
      <c r="I466" s="335"/>
    </row>
    <row r="467" spans="1:9" ht="58.9" customHeight="1">
      <c r="A467" s="31">
        <v>2.0299999999999998</v>
      </c>
      <c r="B467" s="72" t="s">
        <v>531</v>
      </c>
      <c r="C467" s="8" t="s">
        <v>4</v>
      </c>
      <c r="D467" s="9"/>
      <c r="E467" s="334"/>
      <c r="F467" s="335"/>
      <c r="G467" s="335"/>
      <c r="H467" s="335"/>
      <c r="I467" s="335"/>
    </row>
    <row r="468" spans="1:9" ht="42" customHeight="1">
      <c r="A468" s="31">
        <v>2.04</v>
      </c>
      <c r="B468" s="73" t="s">
        <v>107</v>
      </c>
      <c r="C468" s="32" t="s">
        <v>3</v>
      </c>
      <c r="D468" s="9"/>
      <c r="E468" s="334"/>
      <c r="F468" s="335"/>
      <c r="G468" s="335"/>
      <c r="H468" s="335"/>
      <c r="I468" s="335"/>
    </row>
    <row r="469" spans="1:9" ht="48.6" customHeight="1">
      <c r="A469" s="31">
        <v>2.0499999999999998</v>
      </c>
      <c r="B469" s="74" t="s">
        <v>74</v>
      </c>
      <c r="C469" s="8" t="s">
        <v>4</v>
      </c>
      <c r="D469" s="9"/>
      <c r="E469" s="334"/>
      <c r="F469" s="335"/>
      <c r="G469" s="335"/>
      <c r="H469" s="335"/>
      <c r="I469" s="335"/>
    </row>
    <row r="470" spans="1:9" ht="29.65" customHeight="1">
      <c r="A470" s="31">
        <v>2.06</v>
      </c>
      <c r="B470" s="75" t="s">
        <v>75</v>
      </c>
      <c r="C470" s="8" t="s">
        <v>3</v>
      </c>
      <c r="D470" s="9"/>
      <c r="E470" s="334"/>
      <c r="F470" s="335"/>
      <c r="G470" s="335"/>
      <c r="H470" s="335"/>
      <c r="I470" s="335"/>
    </row>
    <row r="471" spans="1:9" ht="30.6" customHeight="1">
      <c r="A471" s="31">
        <v>2.0699999999999998</v>
      </c>
      <c r="B471" s="75" t="s">
        <v>76</v>
      </c>
      <c r="C471" s="32" t="s">
        <v>3</v>
      </c>
      <c r="D471" s="9"/>
      <c r="E471" s="334"/>
      <c r="F471" s="335"/>
      <c r="G471" s="335"/>
      <c r="H471" s="335"/>
      <c r="I471" s="335"/>
    </row>
    <row r="472" spans="1:9" ht="31.15" customHeight="1">
      <c r="A472" s="31">
        <v>2.08</v>
      </c>
      <c r="B472" s="75" t="s">
        <v>77</v>
      </c>
      <c r="C472" s="32" t="s">
        <v>3</v>
      </c>
      <c r="D472" s="9"/>
      <c r="E472" s="334"/>
      <c r="F472" s="335"/>
      <c r="G472" s="335"/>
      <c r="H472" s="335"/>
      <c r="I472" s="335"/>
    </row>
    <row r="473" spans="1:9" ht="34.9" customHeight="1">
      <c r="A473" s="31">
        <v>2.09</v>
      </c>
      <c r="B473" s="75" t="s">
        <v>78</v>
      </c>
      <c r="C473" s="32" t="s">
        <v>3</v>
      </c>
      <c r="D473" s="9"/>
      <c r="E473" s="334"/>
      <c r="F473" s="335"/>
      <c r="G473" s="335"/>
      <c r="H473" s="335"/>
      <c r="I473" s="335"/>
    </row>
    <row r="474" spans="1:9" ht="30.6" customHeight="1">
      <c r="A474" s="31">
        <v>2.1</v>
      </c>
      <c r="B474" s="75" t="s">
        <v>79</v>
      </c>
      <c r="C474" s="32" t="s">
        <v>3</v>
      </c>
      <c r="D474" s="9"/>
      <c r="E474" s="334"/>
      <c r="F474" s="335"/>
      <c r="G474" s="335"/>
      <c r="H474" s="335"/>
      <c r="I474" s="335"/>
    </row>
    <row r="475" spans="1:9" ht="33.6" customHeight="1">
      <c r="A475" s="31">
        <v>2.11</v>
      </c>
      <c r="B475" s="73" t="s">
        <v>11</v>
      </c>
      <c r="C475" s="8" t="s">
        <v>5</v>
      </c>
      <c r="D475" s="9"/>
      <c r="E475" s="334"/>
      <c r="F475" s="335"/>
      <c r="G475" s="335"/>
      <c r="H475" s="335"/>
      <c r="I475" s="335"/>
    </row>
    <row r="476" spans="1:9" ht="31.9" customHeight="1">
      <c r="A476" s="31">
        <v>2.12</v>
      </c>
      <c r="B476" s="75" t="s">
        <v>12</v>
      </c>
      <c r="C476" s="8" t="s">
        <v>5</v>
      </c>
      <c r="D476" s="9"/>
      <c r="E476" s="334"/>
      <c r="F476" s="335"/>
      <c r="G476" s="335"/>
      <c r="H476" s="335"/>
      <c r="I476" s="335"/>
    </row>
    <row r="477" spans="1:9" ht="31.9" customHeight="1">
      <c r="A477" s="31">
        <v>2.13</v>
      </c>
      <c r="B477" s="76" t="s">
        <v>13</v>
      </c>
      <c r="C477" s="28" t="s">
        <v>5</v>
      </c>
      <c r="D477" s="33"/>
      <c r="E477" s="334"/>
      <c r="F477" s="335"/>
      <c r="G477" s="335"/>
      <c r="H477" s="335"/>
      <c r="I477" s="335"/>
    </row>
    <row r="478" spans="1:9" ht="76.5" customHeight="1">
      <c r="A478" s="31">
        <v>2.14</v>
      </c>
      <c r="B478" s="77" t="s">
        <v>80</v>
      </c>
      <c r="C478" s="28" t="s">
        <v>5</v>
      </c>
      <c r="D478" s="33">
        <v>1</v>
      </c>
    </row>
    <row r="479" spans="1:9" ht="21.6" customHeight="1">
      <c r="A479" s="89"/>
      <c r="B479" s="306" t="s">
        <v>349</v>
      </c>
      <c r="C479" s="306"/>
      <c r="D479" s="306"/>
    </row>
    <row r="480" spans="1:9" ht="24.6" customHeight="1" thickBot="1">
      <c r="A480" s="90">
        <v>3</v>
      </c>
      <c r="B480" s="101" t="s">
        <v>246</v>
      </c>
      <c r="C480" s="91"/>
      <c r="D480" s="91"/>
    </row>
    <row r="481" spans="1:4" ht="24.6" customHeight="1">
      <c r="A481" s="31">
        <v>3.01</v>
      </c>
      <c r="B481" s="73" t="s">
        <v>205</v>
      </c>
      <c r="C481" s="81" t="s">
        <v>6</v>
      </c>
      <c r="D481" s="81">
        <v>1</v>
      </c>
    </row>
    <row r="482" spans="1:4" ht="24.6" customHeight="1">
      <c r="A482" s="31">
        <v>3.02</v>
      </c>
      <c r="B482" s="73" t="s">
        <v>206</v>
      </c>
      <c r="C482" s="81" t="s">
        <v>4</v>
      </c>
      <c r="D482" s="81">
        <v>48</v>
      </c>
    </row>
    <row r="483" spans="1:4" ht="24.6" customHeight="1">
      <c r="A483" s="31">
        <v>3.03</v>
      </c>
      <c r="B483" s="73" t="s">
        <v>207</v>
      </c>
      <c r="C483" s="81" t="s">
        <v>4</v>
      </c>
      <c r="D483" s="81">
        <v>166</v>
      </c>
    </row>
    <row r="484" spans="1:4" ht="24.6" customHeight="1">
      <c r="A484" s="31">
        <v>3.04</v>
      </c>
      <c r="B484" s="10" t="s">
        <v>208</v>
      </c>
      <c r="C484" s="81" t="s">
        <v>4</v>
      </c>
      <c r="D484" s="81">
        <v>48</v>
      </c>
    </row>
    <row r="485" spans="1:4" ht="24.6" customHeight="1">
      <c r="A485" s="31">
        <v>3.05</v>
      </c>
      <c r="B485" s="73" t="s">
        <v>209</v>
      </c>
      <c r="C485" s="81" t="s">
        <v>4</v>
      </c>
      <c r="D485" s="81">
        <v>40</v>
      </c>
    </row>
    <row r="486" spans="1:4" ht="24.6" customHeight="1">
      <c r="A486" s="31">
        <v>3.06</v>
      </c>
      <c r="B486" s="73" t="s">
        <v>210</v>
      </c>
      <c r="C486" s="81" t="s">
        <v>4</v>
      </c>
      <c r="D486" s="81">
        <v>360</v>
      </c>
    </row>
    <row r="487" spans="1:4" ht="24.6" customHeight="1">
      <c r="A487" s="31">
        <v>3.07</v>
      </c>
      <c r="B487" s="73" t="s">
        <v>211</v>
      </c>
      <c r="C487" s="81" t="s">
        <v>4</v>
      </c>
      <c r="D487" s="81">
        <v>174</v>
      </c>
    </row>
    <row r="488" spans="1:4" ht="24.6" customHeight="1">
      <c r="A488" s="31">
        <v>3.08</v>
      </c>
      <c r="B488" s="73" t="s">
        <v>212</v>
      </c>
      <c r="C488" s="81" t="s">
        <v>4</v>
      </c>
      <c r="D488" s="81">
        <v>1</v>
      </c>
    </row>
    <row r="489" spans="1:4" ht="24.6" customHeight="1">
      <c r="A489" s="31">
        <v>3.09</v>
      </c>
      <c r="B489" s="73" t="s">
        <v>213</v>
      </c>
      <c r="C489" s="81" t="s">
        <v>15</v>
      </c>
      <c r="D489" s="81">
        <v>2</v>
      </c>
    </row>
    <row r="490" spans="1:4" ht="24.6" customHeight="1">
      <c r="A490" s="31">
        <v>3.1</v>
      </c>
      <c r="B490" s="73" t="s">
        <v>214</v>
      </c>
      <c r="C490" s="81" t="s">
        <v>4</v>
      </c>
      <c r="D490" s="81">
        <v>60</v>
      </c>
    </row>
    <row r="491" spans="1:4" ht="24.6" customHeight="1">
      <c r="A491" s="31">
        <v>3.11</v>
      </c>
      <c r="B491" s="73" t="s">
        <v>215</v>
      </c>
      <c r="C491" s="81" t="s">
        <v>15</v>
      </c>
      <c r="D491" s="81">
        <v>1</v>
      </c>
    </row>
    <row r="492" spans="1:4" ht="24.6" customHeight="1">
      <c r="A492" s="31">
        <v>3.12</v>
      </c>
      <c r="B492" s="73" t="s">
        <v>216</v>
      </c>
      <c r="C492" s="81" t="s">
        <v>204</v>
      </c>
      <c r="D492" s="81">
        <v>20</v>
      </c>
    </row>
    <row r="493" spans="1:4" ht="24.6" customHeight="1">
      <c r="A493" s="92"/>
      <c r="B493" s="308" t="s">
        <v>247</v>
      </c>
      <c r="C493" s="309"/>
      <c r="D493" s="309"/>
    </row>
    <row r="494" spans="1:4" ht="21.6" customHeight="1" thickBot="1">
      <c r="A494" s="93">
        <v>4</v>
      </c>
      <c r="B494" s="311" t="s">
        <v>81</v>
      </c>
      <c r="C494" s="312"/>
      <c r="D494" s="312"/>
    </row>
    <row r="495" spans="1:4" ht="32.65" customHeight="1">
      <c r="A495" s="31">
        <v>4.01</v>
      </c>
      <c r="B495" s="34" t="s">
        <v>82</v>
      </c>
      <c r="C495" s="35" t="s">
        <v>7</v>
      </c>
      <c r="D495" s="36">
        <v>22</v>
      </c>
    </row>
    <row r="496" spans="1:4" ht="184.9" customHeight="1">
      <c r="A496" s="31">
        <v>4.0199999999999996</v>
      </c>
      <c r="B496" s="37" t="s">
        <v>8</v>
      </c>
      <c r="C496" s="38" t="s">
        <v>7</v>
      </c>
      <c r="D496" s="27">
        <v>1</v>
      </c>
    </row>
    <row r="497" spans="1:9" ht="52.15" customHeight="1">
      <c r="A497" s="31">
        <v>4.03</v>
      </c>
      <c r="B497" s="37" t="s">
        <v>83</v>
      </c>
      <c r="C497" s="38" t="s">
        <v>7</v>
      </c>
      <c r="D497" s="27">
        <v>12</v>
      </c>
    </row>
    <row r="498" spans="1:9" ht="30.6" customHeight="1">
      <c r="A498" s="31">
        <v>4.04</v>
      </c>
      <c r="B498" s="39" t="s">
        <v>9</v>
      </c>
      <c r="C498" s="38" t="s">
        <v>84</v>
      </c>
      <c r="D498" s="27">
        <v>1</v>
      </c>
    </row>
    <row r="499" spans="1:9" ht="30.6" customHeight="1">
      <c r="A499" s="31" t="s">
        <v>520</v>
      </c>
      <c r="B499" s="39" t="s">
        <v>522</v>
      </c>
      <c r="C499" s="38" t="s">
        <v>3</v>
      </c>
      <c r="D499" s="27">
        <f>+I501</f>
        <v>24.451200000000004</v>
      </c>
    </row>
    <row r="500" spans="1:9" ht="30.6" customHeight="1">
      <c r="A500" s="31"/>
      <c r="B500" s="39" t="s">
        <v>524</v>
      </c>
      <c r="C500" s="38" t="s">
        <v>3</v>
      </c>
      <c r="D500" s="27"/>
      <c r="E500">
        <v>11.32</v>
      </c>
      <c r="F500">
        <v>3.6</v>
      </c>
      <c r="G500">
        <v>0.6</v>
      </c>
      <c r="H500">
        <v>1</v>
      </c>
      <c r="I500">
        <f>+H500*G500*F500*E500</f>
        <v>24.451200000000004</v>
      </c>
    </row>
    <row r="501" spans="1:9" ht="30.6" customHeight="1">
      <c r="A501" s="31"/>
      <c r="B501" s="330" t="s">
        <v>525</v>
      </c>
      <c r="C501" s="331"/>
      <c r="D501" s="331"/>
      <c r="E501" s="331"/>
      <c r="F501" s="331"/>
      <c r="G501" s="331"/>
      <c r="H501" s="103"/>
      <c r="I501" s="103">
        <f>SUM(I500)</f>
        <v>24.451200000000004</v>
      </c>
    </row>
    <row r="502" spans="1:9" ht="30.6" customHeight="1">
      <c r="A502" s="31" t="s">
        <v>521</v>
      </c>
      <c r="B502" s="39" t="s">
        <v>523</v>
      </c>
      <c r="C502" s="38" t="s">
        <v>3</v>
      </c>
      <c r="D502" s="27">
        <f>+I504</f>
        <v>4.0752000000000006</v>
      </c>
    </row>
    <row r="503" spans="1:9" ht="30.6" customHeight="1">
      <c r="A503" s="31"/>
      <c r="B503" s="39" t="s">
        <v>526</v>
      </c>
      <c r="C503" s="38" t="s">
        <v>3</v>
      </c>
      <c r="D503" s="27"/>
      <c r="E503">
        <v>11.32</v>
      </c>
      <c r="F503">
        <v>3.6</v>
      </c>
      <c r="G503">
        <v>0.1</v>
      </c>
      <c r="H503">
        <v>1</v>
      </c>
      <c r="I503">
        <f>+H503*G503*F503*E503</f>
        <v>4.0752000000000006</v>
      </c>
    </row>
    <row r="504" spans="1:9" ht="30.6" customHeight="1">
      <c r="A504" s="31"/>
      <c r="B504" s="330" t="s">
        <v>527</v>
      </c>
      <c r="C504" s="331"/>
      <c r="D504" s="331"/>
      <c r="E504" s="331"/>
      <c r="F504" s="331"/>
      <c r="G504" s="331"/>
      <c r="H504" s="103"/>
      <c r="I504" s="103">
        <f>SUM(I503)</f>
        <v>4.0752000000000006</v>
      </c>
    </row>
    <row r="505" spans="1:9" ht="25.9" customHeight="1">
      <c r="A505" s="31">
        <v>4.05</v>
      </c>
      <c r="B505" s="40" t="s">
        <v>518</v>
      </c>
      <c r="C505" s="38" t="s">
        <v>3</v>
      </c>
      <c r="D505" s="27">
        <f>+I508</f>
        <v>13.2255</v>
      </c>
    </row>
    <row r="506" spans="1:9" ht="20.45" customHeight="1">
      <c r="A506" s="31"/>
      <c r="B506" s="40" t="s">
        <v>528</v>
      </c>
      <c r="C506" s="38"/>
      <c r="D506" s="27"/>
      <c r="E506">
        <v>11.32</v>
      </c>
      <c r="F506">
        <v>3.6</v>
      </c>
      <c r="G506">
        <v>0.25</v>
      </c>
      <c r="H506">
        <v>1</v>
      </c>
      <c r="I506">
        <f>+H506*G506*F506*E506</f>
        <v>10.188000000000001</v>
      </c>
    </row>
    <row r="507" spans="1:9" ht="20.45" customHeight="1">
      <c r="A507" s="31"/>
      <c r="B507" s="40" t="s">
        <v>529</v>
      </c>
      <c r="C507" s="38"/>
      <c r="D507" s="27"/>
      <c r="E507">
        <v>0.9</v>
      </c>
      <c r="F507">
        <v>0.9</v>
      </c>
      <c r="G507">
        <v>0.25</v>
      </c>
      <c r="H507">
        <v>15</v>
      </c>
      <c r="I507">
        <f>+H507*G507*F507*E507</f>
        <v>3.0375000000000001</v>
      </c>
    </row>
    <row r="508" spans="1:9" ht="20.45" customHeight="1">
      <c r="A508" s="31"/>
      <c r="B508" s="332" t="s">
        <v>530</v>
      </c>
      <c r="C508" s="333"/>
      <c r="D508" s="333"/>
      <c r="E508" s="333"/>
      <c r="F508" s="333"/>
      <c r="G508" s="333"/>
      <c r="H508" s="103"/>
      <c r="I508" s="103">
        <f>SUM(I506:I507)</f>
        <v>13.2255</v>
      </c>
    </row>
    <row r="509" spans="1:9" ht="22.9" customHeight="1">
      <c r="A509" s="31">
        <v>4.0599999999999996</v>
      </c>
      <c r="B509" s="40" t="s">
        <v>517</v>
      </c>
      <c r="C509" s="38" t="s">
        <v>86</v>
      </c>
      <c r="D509" s="27">
        <v>1</v>
      </c>
    </row>
    <row r="510" spans="1:9" ht="59.65" customHeight="1">
      <c r="A510" s="31">
        <v>4.07</v>
      </c>
      <c r="B510" s="10" t="s">
        <v>519</v>
      </c>
      <c r="C510" s="8" t="s">
        <v>0</v>
      </c>
      <c r="D510" s="27">
        <v>1</v>
      </c>
    </row>
    <row r="511" spans="1:9" ht="19.149999999999999" customHeight="1">
      <c r="A511" s="94"/>
      <c r="B511" s="325" t="s">
        <v>87</v>
      </c>
      <c r="C511" s="326"/>
      <c r="D511" s="326"/>
    </row>
  </sheetData>
  <sheetProtection algorithmName="SHA-512" hashValue="0AGVtY+xkkPa1KImvWMTZcEo35Iihp9+1SCNRXy8eVtD4uvHq3LNDzFDrLX4kEeG1xbhtLpTDYw+dQsROdSGPw==" saltValue="H3HtibquJzyocrkCkewxkA==" spinCount="100000" sheet="1" objects="1" scenarios="1" formatCells="0"/>
  <mergeCells count="57">
    <mergeCell ref="B251:G251"/>
    <mergeCell ref="B321:G321"/>
    <mergeCell ref="B440:G440"/>
    <mergeCell ref="B443:G443"/>
    <mergeCell ref="B449:G449"/>
    <mergeCell ref="A2:D2"/>
    <mergeCell ref="A4:D4"/>
    <mergeCell ref="A5:D5"/>
    <mergeCell ref="A6:D6"/>
    <mergeCell ref="A7:D7"/>
    <mergeCell ref="A8:D15"/>
    <mergeCell ref="B201:D201"/>
    <mergeCell ref="A202:D202"/>
    <mergeCell ref="B240:D240"/>
    <mergeCell ref="A241:D241"/>
    <mergeCell ref="B106:G106"/>
    <mergeCell ref="B125:G125"/>
    <mergeCell ref="B149:G149"/>
    <mergeCell ref="B158:G158"/>
    <mergeCell ref="B167:G167"/>
    <mergeCell ref="B129:D129"/>
    <mergeCell ref="B210:G210"/>
    <mergeCell ref="B216:G216"/>
    <mergeCell ref="B237:G237"/>
    <mergeCell ref="B38:G38"/>
    <mergeCell ref="B49:G49"/>
    <mergeCell ref="B88:G88"/>
    <mergeCell ref="B68:G68"/>
    <mergeCell ref="B96:G96"/>
    <mergeCell ref="B102:G102"/>
    <mergeCell ref="B494:D494"/>
    <mergeCell ref="B173:G173"/>
    <mergeCell ref="B183:G183"/>
    <mergeCell ref="B195:G195"/>
    <mergeCell ref="B191:G191"/>
    <mergeCell ref="B315:D315"/>
    <mergeCell ref="B381:D381"/>
    <mergeCell ref="B436:D436"/>
    <mergeCell ref="B464:C464"/>
    <mergeCell ref="B479:D479"/>
    <mergeCell ref="B493:D493"/>
    <mergeCell ref="B245:G245"/>
    <mergeCell ref="B511:D511"/>
    <mergeCell ref="A333:D333"/>
    <mergeCell ref="B328:G328"/>
    <mergeCell ref="B345:G345"/>
    <mergeCell ref="B258:G258"/>
    <mergeCell ref="B278:G278"/>
    <mergeCell ref="B296:G296"/>
    <mergeCell ref="B304:G304"/>
    <mergeCell ref="B308:G308"/>
    <mergeCell ref="B312:G312"/>
    <mergeCell ref="B504:G504"/>
    <mergeCell ref="B508:G508"/>
    <mergeCell ref="B454:G454"/>
    <mergeCell ref="B501:G501"/>
    <mergeCell ref="E465:I477"/>
  </mergeCells>
  <phoneticPr fontId="37" type="noConversion"/>
  <pageMargins left="0.7" right="0.7" top="0.75" bottom="0.75" header="0.3" footer="0.3"/>
  <pageSetup paperSize="9" scale="6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F464-D4FB-4CC1-B9FC-B6064F0683D2}">
  <dimension ref="A1:L25"/>
  <sheetViews>
    <sheetView workbookViewId="0">
      <pane xSplit="8" ySplit="3" topLeftCell="I12" activePane="bottomRight" state="frozen"/>
      <selection pane="topRight" activeCell="H1" sqref="H1"/>
      <selection pane="bottomLeft" activeCell="A4" sqref="A4"/>
      <selection pane="bottomRight" activeCell="G18" sqref="G18 D18:E18"/>
    </sheetView>
  </sheetViews>
  <sheetFormatPr defaultRowHeight="15"/>
  <cols>
    <col min="2" max="2" width="52.28515625" customWidth="1"/>
    <col min="3" max="3" width="7.5703125" customWidth="1"/>
    <col min="4" max="4" width="10.28515625" customWidth="1"/>
    <col min="7" max="7" width="11.42578125" customWidth="1"/>
    <col min="8" max="8" width="16.28515625" customWidth="1"/>
  </cols>
  <sheetData>
    <row r="1" spans="1:9" ht="72" customHeight="1" thickBot="1">
      <c r="B1" s="338" t="s">
        <v>721</v>
      </c>
      <c r="C1" s="338"/>
      <c r="D1" s="338"/>
      <c r="E1" s="338"/>
      <c r="F1" s="338"/>
      <c r="G1" s="338"/>
      <c r="H1" s="338"/>
    </row>
    <row r="2" spans="1:9" ht="23.25">
      <c r="A2" s="339" t="s">
        <v>571</v>
      </c>
      <c r="B2" s="340"/>
      <c r="C2" s="340"/>
      <c r="D2" s="340"/>
      <c r="E2" s="340"/>
      <c r="F2" s="340"/>
      <c r="G2" s="340"/>
      <c r="H2" s="341"/>
    </row>
    <row r="3" spans="1:9" s="139" customFormat="1" ht="10.15" customHeight="1">
      <c r="A3" s="135"/>
      <c r="B3" s="136" t="s">
        <v>572</v>
      </c>
      <c r="C3" s="136" t="s">
        <v>7</v>
      </c>
      <c r="D3" s="137" t="s">
        <v>573</v>
      </c>
      <c r="E3" s="136" t="s">
        <v>574</v>
      </c>
      <c r="F3" s="136" t="s">
        <v>575</v>
      </c>
      <c r="G3" s="136" t="s">
        <v>576</v>
      </c>
      <c r="H3" s="138" t="s">
        <v>577</v>
      </c>
    </row>
    <row r="4" spans="1:9" ht="10.15" customHeight="1">
      <c r="A4" s="140"/>
      <c r="B4" s="110"/>
      <c r="C4" s="110"/>
      <c r="D4" s="110"/>
      <c r="E4" s="110"/>
      <c r="F4" s="110"/>
      <c r="G4" s="110"/>
      <c r="H4" s="141"/>
    </row>
    <row r="5" spans="1:9" ht="17.45" customHeight="1">
      <c r="A5" s="143"/>
      <c r="B5" s="145" t="s">
        <v>722</v>
      </c>
      <c r="C5" s="144"/>
      <c r="D5" s="110"/>
      <c r="E5" s="110"/>
      <c r="F5" s="110"/>
      <c r="G5" s="110"/>
      <c r="H5" s="142"/>
    </row>
    <row r="6" spans="1:9">
      <c r="A6" s="143"/>
      <c r="B6" s="110" t="s">
        <v>723</v>
      </c>
      <c r="C6" s="110" t="s">
        <v>578</v>
      </c>
      <c r="D6" s="110">
        <v>10.6</v>
      </c>
      <c r="E6" s="110">
        <v>0.7</v>
      </c>
      <c r="F6" s="110">
        <v>0.7</v>
      </c>
      <c r="G6" s="110">
        <v>1</v>
      </c>
      <c r="H6" s="142">
        <f>+G6*F6*E6*D6</f>
        <v>5.1939999999999991</v>
      </c>
    </row>
    <row r="7" spans="1:9">
      <c r="A7" s="143"/>
      <c r="B7" s="110" t="s">
        <v>724</v>
      </c>
      <c r="C7" s="110" t="s">
        <v>578</v>
      </c>
      <c r="D7" s="110">
        <v>10.6</v>
      </c>
      <c r="E7" s="110">
        <v>0.7</v>
      </c>
      <c r="F7" s="110">
        <v>0.1</v>
      </c>
      <c r="G7" s="110">
        <v>1</v>
      </c>
      <c r="H7" s="142">
        <f t="shared" ref="H7:H15" si="0">+G7*F7*E7*D7</f>
        <v>0.74199999999999988</v>
      </c>
    </row>
    <row r="8" spans="1:9">
      <c r="A8" s="143"/>
      <c r="B8" s="110" t="s">
        <v>699</v>
      </c>
      <c r="C8" s="110" t="s">
        <v>578</v>
      </c>
      <c r="D8" s="110">
        <v>3</v>
      </c>
      <c r="E8" s="110">
        <v>3</v>
      </c>
      <c r="F8" s="110">
        <v>0.1</v>
      </c>
      <c r="G8" s="110">
        <v>1</v>
      </c>
      <c r="H8" s="142">
        <f t="shared" si="0"/>
        <v>0.90000000000000013</v>
      </c>
    </row>
    <row r="9" spans="1:9">
      <c r="A9" s="143"/>
      <c r="B9" s="110" t="s">
        <v>581</v>
      </c>
      <c r="C9" s="110" t="s">
        <v>578</v>
      </c>
      <c r="D9" s="110">
        <v>10.6</v>
      </c>
      <c r="E9" s="110">
        <v>0.7</v>
      </c>
      <c r="F9" s="110">
        <v>0.8</v>
      </c>
      <c r="G9" s="110">
        <v>1</v>
      </c>
      <c r="H9" s="142">
        <f t="shared" si="0"/>
        <v>5.9359999999999991</v>
      </c>
    </row>
    <row r="10" spans="1:9">
      <c r="A10" s="143"/>
      <c r="B10" s="110" t="s">
        <v>700</v>
      </c>
      <c r="C10" s="110" t="s">
        <v>578</v>
      </c>
      <c r="D10" s="110">
        <v>12.4</v>
      </c>
      <c r="E10" s="110">
        <v>0.35</v>
      </c>
      <c r="F10" s="110">
        <v>2.65</v>
      </c>
      <c r="G10" s="110">
        <v>1</v>
      </c>
      <c r="H10" s="142">
        <f t="shared" si="0"/>
        <v>11.500999999999999</v>
      </c>
      <c r="I10" s="146"/>
    </row>
    <row r="11" spans="1:9">
      <c r="A11" s="143"/>
      <c r="B11" s="110" t="s">
        <v>715</v>
      </c>
      <c r="C11" s="147" t="s">
        <v>702</v>
      </c>
      <c r="D11" s="110">
        <v>2.65</v>
      </c>
      <c r="E11" s="110">
        <v>1</v>
      </c>
      <c r="F11" s="110"/>
      <c r="G11" s="110">
        <v>1</v>
      </c>
      <c r="H11" s="142">
        <f>+G11*E11*D11</f>
        <v>2.65</v>
      </c>
    </row>
    <row r="12" spans="1:9">
      <c r="A12" s="143"/>
      <c r="B12" s="110" t="s">
        <v>716</v>
      </c>
      <c r="C12" s="147" t="s">
        <v>702</v>
      </c>
      <c r="D12" s="110">
        <v>2</v>
      </c>
      <c r="E12" s="110">
        <v>0.65</v>
      </c>
      <c r="F12" s="110"/>
      <c r="G12" s="110">
        <v>2</v>
      </c>
      <c r="H12" s="142">
        <f>+G12*E12*D12</f>
        <v>2.6</v>
      </c>
    </row>
    <row r="13" spans="1:9">
      <c r="A13" s="143"/>
      <c r="B13" s="110" t="s">
        <v>717</v>
      </c>
      <c r="C13" s="148" t="s">
        <v>578</v>
      </c>
      <c r="D13" s="110">
        <v>10.6</v>
      </c>
      <c r="E13" s="110">
        <v>0.35</v>
      </c>
      <c r="F13" s="110">
        <v>0.35</v>
      </c>
      <c r="G13" s="110">
        <v>1</v>
      </c>
      <c r="H13" s="142">
        <f t="shared" si="0"/>
        <v>1.2984999999999998</v>
      </c>
    </row>
    <row r="14" spans="1:9">
      <c r="A14" s="143"/>
      <c r="B14" s="110" t="s">
        <v>718</v>
      </c>
      <c r="C14" s="148" t="s">
        <v>578</v>
      </c>
      <c r="D14" s="110">
        <f>3+0.7+1</f>
        <v>4.7</v>
      </c>
      <c r="E14" s="110">
        <v>4.7</v>
      </c>
      <c r="F14" s="110">
        <v>0.12</v>
      </c>
      <c r="G14" s="110">
        <v>1</v>
      </c>
      <c r="H14" s="142">
        <f t="shared" si="0"/>
        <v>2.6507999999999998</v>
      </c>
    </row>
    <row r="15" spans="1:9">
      <c r="A15" s="143"/>
      <c r="B15" s="110" t="s">
        <v>719</v>
      </c>
      <c r="C15" s="148" t="s">
        <v>578</v>
      </c>
      <c r="D15" s="110">
        <v>17.600000000000001</v>
      </c>
      <c r="E15" s="110">
        <v>0.2</v>
      </c>
      <c r="F15" s="110">
        <v>0.4</v>
      </c>
      <c r="G15" s="110">
        <v>1</v>
      </c>
      <c r="H15" s="142">
        <f t="shared" si="0"/>
        <v>1.4080000000000004</v>
      </c>
    </row>
    <row r="16" spans="1:9">
      <c r="A16" s="143"/>
      <c r="B16" s="151" t="s">
        <v>720</v>
      </c>
      <c r="C16" s="152" t="s">
        <v>578</v>
      </c>
      <c r="D16" s="151"/>
      <c r="E16" s="151"/>
      <c r="F16" s="151"/>
      <c r="G16" s="151"/>
      <c r="H16" s="153">
        <f>SUM(H13:H15)</f>
        <v>5.3573000000000004</v>
      </c>
    </row>
    <row r="17" spans="1:12">
      <c r="A17" s="143"/>
      <c r="B17" s="110" t="s">
        <v>705</v>
      </c>
      <c r="C17" s="147" t="s">
        <v>702</v>
      </c>
      <c r="D17" s="110">
        <v>12.7</v>
      </c>
      <c r="E17" s="110">
        <v>4.28</v>
      </c>
      <c r="F17" s="110"/>
      <c r="G17" s="110">
        <v>1</v>
      </c>
      <c r="H17" s="142">
        <f>G17*E17*D17-5.48</f>
        <v>48.876000000000005</v>
      </c>
      <c r="I17" s="146"/>
      <c r="L17" s="154"/>
    </row>
    <row r="18" spans="1:12">
      <c r="A18" s="143"/>
      <c r="B18" s="110" t="s">
        <v>706</v>
      </c>
      <c r="C18" s="147" t="s">
        <v>702</v>
      </c>
      <c r="D18" s="110">
        <v>12</v>
      </c>
      <c r="E18" s="110">
        <v>2.88</v>
      </c>
      <c r="F18" s="110"/>
      <c r="G18" s="110">
        <v>1</v>
      </c>
      <c r="H18" s="142">
        <f t="shared" ref="H18:H21" si="1">G18*E18*D18-5.48</f>
        <v>29.080000000000002</v>
      </c>
    </row>
    <row r="19" spans="1:12">
      <c r="A19" s="143"/>
      <c r="B19" s="110" t="s">
        <v>707</v>
      </c>
      <c r="C19" s="147" t="s">
        <v>702</v>
      </c>
      <c r="D19" s="110">
        <v>3</v>
      </c>
      <c r="E19" s="110">
        <v>3</v>
      </c>
      <c r="F19" s="110"/>
      <c r="G19" s="110">
        <v>1</v>
      </c>
      <c r="H19" s="142">
        <f>G19*E19*D19</f>
        <v>9</v>
      </c>
    </row>
    <row r="20" spans="1:12">
      <c r="A20" s="143"/>
      <c r="B20" s="110" t="s">
        <v>708</v>
      </c>
      <c r="C20" s="147" t="s">
        <v>702</v>
      </c>
      <c r="D20" s="110">
        <v>12</v>
      </c>
      <c r="E20" s="110">
        <v>2.88</v>
      </c>
      <c r="F20" s="110"/>
      <c r="G20" s="110">
        <v>1</v>
      </c>
      <c r="H20" s="142">
        <f t="shared" si="1"/>
        <v>29.080000000000002</v>
      </c>
    </row>
    <row r="21" spans="1:12">
      <c r="A21" s="143"/>
      <c r="B21" s="110" t="s">
        <v>709</v>
      </c>
      <c r="C21" s="147" t="s">
        <v>702</v>
      </c>
      <c r="D21" s="110">
        <v>12.7</v>
      </c>
      <c r="E21" s="110">
        <v>3.88</v>
      </c>
      <c r="F21" s="110"/>
      <c r="G21" s="110">
        <v>1</v>
      </c>
      <c r="H21" s="142">
        <f t="shared" si="1"/>
        <v>43.795999999999992</v>
      </c>
    </row>
    <row r="22" spans="1:12">
      <c r="A22" s="143"/>
      <c r="B22" s="110" t="s">
        <v>710</v>
      </c>
      <c r="C22" s="147" t="s">
        <v>702</v>
      </c>
      <c r="D22" s="110">
        <v>4.5</v>
      </c>
      <c r="E22" s="110">
        <v>4.5</v>
      </c>
      <c r="F22" s="110">
        <v>0.1</v>
      </c>
      <c r="G22" s="110">
        <v>1</v>
      </c>
      <c r="H22" s="142">
        <f>(G22*E22*D22*F22)</f>
        <v>2.0249999999999999</v>
      </c>
    </row>
    <row r="23" spans="1:12">
      <c r="A23" s="143"/>
      <c r="B23" s="110" t="s">
        <v>711</v>
      </c>
      <c r="C23" s="147" t="s">
        <v>702</v>
      </c>
      <c r="D23" s="110">
        <v>5.3</v>
      </c>
      <c r="E23" s="110">
        <v>5.3</v>
      </c>
      <c r="F23" s="110"/>
      <c r="G23" s="110">
        <v>1</v>
      </c>
      <c r="H23" s="142">
        <f>G23*E23*D23</f>
        <v>28.09</v>
      </c>
    </row>
    <row r="24" spans="1:12">
      <c r="A24" s="143"/>
      <c r="B24" s="110" t="s">
        <v>712</v>
      </c>
      <c r="C24" s="147" t="s">
        <v>713</v>
      </c>
      <c r="D24" s="110">
        <v>5</v>
      </c>
      <c r="E24" s="110"/>
      <c r="F24" s="110"/>
      <c r="G24" s="110"/>
      <c r="H24" s="142">
        <f>+D24</f>
        <v>5</v>
      </c>
    </row>
    <row r="25" spans="1:12">
      <c r="A25" s="143"/>
      <c r="B25" s="110" t="s">
        <v>582</v>
      </c>
      <c r="C25" s="147" t="s">
        <v>702</v>
      </c>
      <c r="D25" s="110">
        <v>5</v>
      </c>
      <c r="E25" s="110"/>
      <c r="F25" s="110"/>
      <c r="G25" s="110"/>
      <c r="H25" s="142">
        <f>+D25</f>
        <v>5</v>
      </c>
    </row>
  </sheetData>
  <sheetProtection algorithmName="SHA-512" hashValue="gyczL2zOQY1BOSpVZSCkUBJMuBMSXvm+Mwke6zTlR/fJZANPOikcPj/8g7ola8RSBROlOks46oQ6B3jFDlecsw==" saltValue="fk6SB12HSXL8y/QJqRWfYg==" spinCount="100000" sheet="1" objects="1" scenarios="1" formatCells="0"/>
  <mergeCells count="2">
    <mergeCell ref="B1:H1"/>
    <mergeCell ref="A2:H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49267B-7197-4FB4-ABA5-946186BE44E6}">
  <dimension ref="A1:I17"/>
  <sheetViews>
    <sheetView workbookViewId="0">
      <pane xSplit="8" ySplit="3" topLeftCell="I6" activePane="bottomRight" state="frozen"/>
      <selection pane="topRight" activeCell="H1" sqref="H1"/>
      <selection pane="bottomLeft" activeCell="A4" sqref="A4"/>
      <selection pane="bottomRight" activeCell="G13" sqref="G13 D13:E13"/>
    </sheetView>
  </sheetViews>
  <sheetFormatPr defaultRowHeight="15"/>
  <cols>
    <col min="2" max="2" width="52.28515625" customWidth="1"/>
    <col min="3" max="3" width="7.5703125" customWidth="1"/>
    <col min="4" max="4" width="10.28515625" customWidth="1"/>
    <col min="7" max="7" width="11.42578125" customWidth="1"/>
    <col min="8" max="8" width="16.28515625" customWidth="1"/>
  </cols>
  <sheetData>
    <row r="1" spans="1:9" ht="72" customHeight="1" thickBot="1">
      <c r="B1" s="338" t="s">
        <v>728</v>
      </c>
      <c r="C1" s="338"/>
      <c r="D1" s="338"/>
      <c r="E1" s="338"/>
      <c r="F1" s="338"/>
      <c r="G1" s="338"/>
      <c r="H1" s="338"/>
    </row>
    <row r="2" spans="1:9" ht="23.25">
      <c r="A2" s="339" t="s">
        <v>571</v>
      </c>
      <c r="B2" s="340"/>
      <c r="C2" s="340"/>
      <c r="D2" s="340"/>
      <c r="E2" s="340"/>
      <c r="F2" s="340"/>
      <c r="G2" s="340"/>
      <c r="H2" s="341"/>
    </row>
    <row r="3" spans="1:9" s="139" customFormat="1" ht="10.15" customHeight="1">
      <c r="A3" s="135"/>
      <c r="B3" s="136" t="s">
        <v>572</v>
      </c>
      <c r="C3" s="136" t="s">
        <v>7</v>
      </c>
      <c r="D3" s="137" t="s">
        <v>573</v>
      </c>
      <c r="E3" s="136" t="s">
        <v>574</v>
      </c>
      <c r="F3" s="136" t="s">
        <v>575</v>
      </c>
      <c r="G3" s="136" t="s">
        <v>576</v>
      </c>
      <c r="H3" s="138" t="s">
        <v>577</v>
      </c>
    </row>
    <row r="4" spans="1:9" ht="10.15" customHeight="1">
      <c r="A4" s="140"/>
      <c r="B4" s="110"/>
      <c r="C4" s="110"/>
      <c r="D4" s="110"/>
      <c r="E4" s="110"/>
      <c r="F4" s="110"/>
      <c r="G4" s="110"/>
      <c r="H4" s="141"/>
    </row>
    <row r="5" spans="1:9" ht="17.45" customHeight="1">
      <c r="A5" s="143"/>
      <c r="B5" s="145" t="s">
        <v>579</v>
      </c>
      <c r="C5" s="144"/>
      <c r="D5" s="110"/>
      <c r="E5" s="110"/>
      <c r="F5" s="110"/>
      <c r="G5" s="110"/>
      <c r="H5" s="142"/>
    </row>
    <row r="6" spans="1:9">
      <c r="A6" s="143"/>
      <c r="B6" s="110" t="s">
        <v>603</v>
      </c>
      <c r="C6" s="110" t="s">
        <v>578</v>
      </c>
      <c r="D6" s="110">
        <v>0.5</v>
      </c>
      <c r="E6" s="110">
        <v>0.5</v>
      </c>
      <c r="F6" s="110">
        <v>1</v>
      </c>
      <c r="G6" s="110">
        <v>4</v>
      </c>
      <c r="H6" s="142">
        <f>+G6*F6*E6*D6</f>
        <v>1</v>
      </c>
    </row>
    <row r="7" spans="1:9">
      <c r="A7" s="143"/>
      <c r="B7" s="110" t="s">
        <v>581</v>
      </c>
      <c r="C7" s="110" t="s">
        <v>578</v>
      </c>
      <c r="D7" s="110">
        <v>10.8</v>
      </c>
      <c r="E7" s="110">
        <v>0.6</v>
      </c>
      <c r="F7" s="110">
        <v>0.6</v>
      </c>
      <c r="G7" s="110">
        <v>1</v>
      </c>
      <c r="H7" s="142">
        <f>+G7*F7*E7*D7</f>
        <v>3.8879999999999999</v>
      </c>
    </row>
    <row r="8" spans="1:9">
      <c r="A8" s="143"/>
      <c r="B8" s="110" t="s">
        <v>602</v>
      </c>
      <c r="C8" s="110" t="s">
        <v>578</v>
      </c>
      <c r="D8" s="110">
        <v>3</v>
      </c>
      <c r="E8" s="110">
        <v>3</v>
      </c>
      <c r="F8" s="110">
        <v>0.3</v>
      </c>
      <c r="G8" s="110">
        <v>1</v>
      </c>
      <c r="H8" s="142">
        <f>+G8*F8*E8*D8</f>
        <v>2.6999999999999997</v>
      </c>
    </row>
    <row r="9" spans="1:9">
      <c r="A9" s="143"/>
      <c r="B9" s="110" t="s">
        <v>583</v>
      </c>
      <c r="C9" s="110" t="s">
        <v>578</v>
      </c>
      <c r="D9" s="110">
        <v>0.5</v>
      </c>
      <c r="E9" s="110">
        <v>0.5</v>
      </c>
      <c r="F9" s="110">
        <v>0.5</v>
      </c>
      <c r="G9" s="110">
        <v>1</v>
      </c>
      <c r="H9" s="142">
        <f t="shared" ref="H9:H12" si="0">+G9*F9*E9*D9</f>
        <v>0.125</v>
      </c>
    </row>
    <row r="10" spans="1:9">
      <c r="A10" s="143"/>
      <c r="B10" s="110" t="s">
        <v>584</v>
      </c>
      <c r="C10" s="110" t="s">
        <v>4</v>
      </c>
      <c r="D10" s="110">
        <v>14</v>
      </c>
      <c r="E10" s="110"/>
      <c r="F10" s="110"/>
      <c r="G10" s="110"/>
      <c r="H10" s="142">
        <f>+D10</f>
        <v>14</v>
      </c>
    </row>
    <row r="11" spans="1:9">
      <c r="A11" s="143"/>
      <c r="B11" s="110" t="s">
        <v>585</v>
      </c>
      <c r="C11" s="110" t="s">
        <v>586</v>
      </c>
      <c r="D11" s="110">
        <v>3</v>
      </c>
      <c r="E11" s="110">
        <v>3</v>
      </c>
      <c r="F11" s="110"/>
      <c r="G11" s="110">
        <v>1</v>
      </c>
      <c r="H11" s="142">
        <f>+G11*E11*D11</f>
        <v>9</v>
      </c>
    </row>
    <row r="12" spans="1:9">
      <c r="A12" s="143"/>
      <c r="B12" s="110" t="s">
        <v>587</v>
      </c>
      <c r="C12" s="110" t="s">
        <v>578</v>
      </c>
      <c r="D12" s="110">
        <v>3</v>
      </c>
      <c r="E12" s="110">
        <v>3</v>
      </c>
      <c r="F12" s="110">
        <v>0.1</v>
      </c>
      <c r="G12" s="110">
        <v>1</v>
      </c>
      <c r="H12" s="142">
        <f t="shared" si="0"/>
        <v>0.90000000000000013</v>
      </c>
      <c r="I12" s="146"/>
    </row>
    <row r="13" spans="1:9">
      <c r="A13" s="143"/>
      <c r="B13" s="110" t="s">
        <v>588</v>
      </c>
      <c r="C13" s="147" t="s">
        <v>586</v>
      </c>
      <c r="D13" s="110">
        <v>12</v>
      </c>
      <c r="E13" s="110">
        <v>2.85</v>
      </c>
      <c r="F13" s="110"/>
      <c r="G13" s="110">
        <v>1</v>
      </c>
      <c r="H13" s="142">
        <f>+G13*E13*D13</f>
        <v>34.200000000000003</v>
      </c>
    </row>
    <row r="14" spans="1:9">
      <c r="A14" s="143"/>
      <c r="B14" s="110" t="s">
        <v>589</v>
      </c>
      <c r="C14" s="147" t="s">
        <v>586</v>
      </c>
      <c r="D14" s="110">
        <v>12</v>
      </c>
      <c r="E14" s="110"/>
      <c r="F14" s="110">
        <v>3</v>
      </c>
      <c r="G14" s="110">
        <v>1</v>
      </c>
      <c r="H14" s="142">
        <f>+G14*F14*D14</f>
        <v>36</v>
      </c>
    </row>
    <row r="15" spans="1:9">
      <c r="A15" s="143"/>
      <c r="B15" s="110" t="s">
        <v>590</v>
      </c>
      <c r="C15" s="148" t="s">
        <v>586</v>
      </c>
      <c r="D15" s="110">
        <v>1</v>
      </c>
      <c r="E15" s="110">
        <v>2.2000000000000002</v>
      </c>
      <c r="F15" s="110"/>
      <c r="G15" s="110">
        <v>1</v>
      </c>
      <c r="H15" s="142">
        <f>+G15*E15*D15</f>
        <v>2.2000000000000002</v>
      </c>
    </row>
    <row r="16" spans="1:9">
      <c r="A16" s="143"/>
      <c r="B16" s="110" t="s">
        <v>591</v>
      </c>
      <c r="C16" s="148" t="s">
        <v>578</v>
      </c>
      <c r="D16" s="110">
        <v>3</v>
      </c>
      <c r="E16" s="110">
        <v>3</v>
      </c>
      <c r="F16" s="110"/>
      <c r="G16" s="110">
        <v>1</v>
      </c>
      <c r="H16" s="142">
        <f>+E16*D16</f>
        <v>9</v>
      </c>
    </row>
    <row r="17" spans="1:8">
      <c r="A17" s="143"/>
      <c r="B17" s="110" t="s">
        <v>582</v>
      </c>
      <c r="C17" s="147" t="s">
        <v>592</v>
      </c>
      <c r="D17" s="110">
        <v>5</v>
      </c>
      <c r="E17" s="110"/>
      <c r="F17" s="110"/>
      <c r="G17" s="110"/>
      <c r="H17" s="142">
        <f>+D17</f>
        <v>5</v>
      </c>
    </row>
  </sheetData>
  <sheetProtection algorithmName="SHA-512" hashValue="z9bdNy5W2C8ialUC1dM1DYOqVbsBs2xsbfeshRi1iRe1zx1XpxE5odaw+NmQ2TwnFqL6UjeSsyc5DaZHfILB6w==" saltValue="32/hhSyCTX84ztkt20yxnw==" spinCount="100000" sheet="1" objects="1" scenarios="1" formatCells="0"/>
  <mergeCells count="2">
    <mergeCell ref="B1:H1"/>
    <mergeCell ref="A2:H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2CEAB328AB5044FA56C08AEB073FB6E" ma:contentTypeVersion="13" ma:contentTypeDescription="Create a new document." ma:contentTypeScope="" ma:versionID="b45643d921526e35a7014f2e89464131">
  <xsd:schema xmlns:xsd="http://www.w3.org/2001/XMLSchema" xmlns:xs="http://www.w3.org/2001/XMLSchema" xmlns:p="http://schemas.microsoft.com/office/2006/metadata/properties" xmlns:ns2="6a867ba5-ba04-4c6a-a24a-1e43078d2fcf" xmlns:ns3="d6380dff-f797-4d72-aa8d-42b267e6411f" targetNamespace="http://schemas.microsoft.com/office/2006/metadata/properties" ma:root="true" ma:fieldsID="da4687b852b6a55bdbdbcd23184333c6" ns2:_="" ns3:_="">
    <xsd:import namespace="6a867ba5-ba04-4c6a-a24a-1e43078d2fcf"/>
    <xsd:import namespace="d6380dff-f797-4d72-aa8d-42b267e6411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867ba5-ba04-4c6a-a24a-1e43078d2f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6380dff-f797-4d72-aa8d-42b267e6411f"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B4CB099-9077-4419-AA00-EBFC7695D3C4}">
  <ds:schemaRefs>
    <ds:schemaRef ds:uri="http://schemas.microsoft.com/office/2006/metadata/properties"/>
    <ds:schemaRef ds:uri="http://purl.org/dc/dcmitype/"/>
    <ds:schemaRef ds:uri="http://schemas.openxmlformats.org/package/2006/metadata/core-properties"/>
    <ds:schemaRef ds:uri="d6380dff-f797-4d72-aa8d-42b267e6411f"/>
    <ds:schemaRef ds:uri="http://schemas.microsoft.com/office/infopath/2007/PartnerControls"/>
    <ds:schemaRef ds:uri="http://schemas.microsoft.com/office/2006/documentManagement/types"/>
    <ds:schemaRef ds:uri="http://purl.org/dc/terms/"/>
    <ds:schemaRef ds:uri="6a867ba5-ba04-4c6a-a24a-1e43078d2fcf"/>
    <ds:schemaRef ds:uri="http://www.w3.org/XML/1998/namespace"/>
    <ds:schemaRef ds:uri="http://purl.org/dc/elements/1.1/"/>
  </ds:schemaRefs>
</ds:datastoreItem>
</file>

<file path=customXml/itemProps2.xml><?xml version="1.0" encoding="utf-8"?>
<ds:datastoreItem xmlns:ds="http://schemas.openxmlformats.org/officeDocument/2006/customXml" ds:itemID="{EB1B97B0-421F-4B31-A8DC-DBC0122C89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867ba5-ba04-4c6a-a24a-1e43078d2fcf"/>
    <ds:schemaRef ds:uri="d6380dff-f797-4d72-aa8d-42b267e641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73212E3-0051-460D-8B03-ED2F13A277B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BoQ</vt:lpstr>
      <vt:lpstr>Volume Sheet</vt:lpstr>
      <vt:lpstr>CHU Room Volumes</vt:lpstr>
      <vt:lpstr>LPG Canopy Volumes</vt:lpstr>
      <vt:lpstr>'Volume Sheet'!Print_Area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Mohammad Abid Rasoli</dc:creator>
  <cp:keywords/>
  <dc:description/>
  <cp:lastModifiedBy>shafiq shirani</cp:lastModifiedBy>
  <cp:revision/>
  <cp:lastPrinted>2024-01-06T06:38:36Z</cp:lastPrinted>
  <dcterms:created xsi:type="dcterms:W3CDTF">2020-09-17T07:18:27Z</dcterms:created>
  <dcterms:modified xsi:type="dcterms:W3CDTF">2024-02-15T06:15:23Z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0x010100F2CEAB328AB5044FA56C08AEB073FB6E</vt:lpwstr>
  </property>
</Properties>
</file>