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D:\PAC projects\2024 projects\Baghlan CCH\Final\Final\"/>
    </mc:Choice>
  </mc:AlternateContent>
  <xr:revisionPtr revIDLastSave="0" documentId="13_ncr:1_{518546D7-735B-4BB2-8B86-24163380DB83}" xr6:coauthVersionLast="47" xr6:coauthVersionMax="47" xr10:uidLastSave="{00000000-0000-0000-0000-000000000000}"/>
  <bookViews>
    <workbookView xWindow="-108" yWindow="-108" windowWidth="23256" windowHeight="12456" xr2:uid="{00000000-000D-0000-FFFF-FFFF00000000}"/>
  </bookViews>
  <sheets>
    <sheet name="BoQ" sheetId="2" r:id="rId1"/>
    <sheet name="Activity Unit Cost Est" sheetId="3" r:id="rId2"/>
    <sheet name="Volume Sheet" sheetId="4" r:id="rId3"/>
    <sheet name="CHU Room Volumes" sheetId="6" r:id="rId4"/>
    <sheet name="LPG Canopy Volumes" sheetId="5" r:id="rId5"/>
  </sheets>
  <externalReferences>
    <externalReference r:id="rId6"/>
  </externalReferences>
  <definedNames>
    <definedName name="_xlnm.Print_Area" localSheetId="1">'Activity Unit Cost Est'!$A$1:$L$881</definedName>
    <definedName name="_xlnm.Print_Area" localSheetId="2">'Volume Sheet'!$A$1:$O$510</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356" i="2" l="1"/>
  <c r="F357" i="2"/>
  <c r="F358" i="2"/>
  <c r="F359" i="2"/>
  <c r="F360" i="2"/>
  <c r="F361" i="2"/>
  <c r="F362" i="2"/>
  <c r="F363" i="2"/>
  <c r="F365" i="2"/>
  <c r="F353" i="2"/>
  <c r="F364" i="2"/>
  <c r="F355" i="2"/>
  <c r="F354" i="2"/>
  <c r="F125" i="2"/>
  <c r="F350" i="2"/>
  <c r="F349" i="2"/>
  <c r="F348" i="2"/>
  <c r="F347" i="2"/>
  <c r="F346" i="2"/>
  <c r="F345" i="2"/>
  <c r="F344" i="2"/>
  <c r="F343" i="2"/>
  <c r="F342" i="2"/>
  <c r="F341" i="2"/>
  <c r="F340" i="2"/>
  <c r="F339" i="2"/>
  <c r="F338" i="2"/>
  <c r="F337" i="2"/>
  <c r="F336" i="2"/>
  <c r="F335" i="2"/>
  <c r="D334" i="2"/>
  <c r="F334" i="2" s="1"/>
  <c r="D333" i="2"/>
  <c r="F333" i="2" s="1"/>
  <c r="D324" i="2"/>
  <c r="D325" i="2"/>
  <c r="D314" i="2"/>
  <c r="D315" i="2"/>
  <c r="D317" i="2"/>
  <c r="F310" i="2"/>
  <c r="F309" i="2"/>
  <c r="F308" i="2"/>
  <c r="F307" i="2"/>
  <c r="F306" i="2"/>
  <c r="F305" i="2"/>
  <c r="F304" i="2"/>
  <c r="F303" i="2"/>
  <c r="F302" i="2"/>
  <c r="F301" i="2"/>
  <c r="F300" i="2"/>
  <c r="F299" i="2"/>
  <c r="F298" i="2"/>
  <c r="F297" i="2"/>
  <c r="F296" i="2"/>
  <c r="F295" i="2"/>
  <c r="F294" i="2"/>
  <c r="F293" i="2"/>
  <c r="F292" i="2"/>
  <c r="F291" i="2"/>
  <c r="F290" i="2"/>
  <c r="F289" i="2"/>
  <c r="F288" i="2"/>
  <c r="F287" i="2"/>
  <c r="F286" i="2"/>
  <c r="F285" i="2"/>
  <c r="F284" i="2"/>
  <c r="F283" i="2"/>
  <c r="F282" i="2"/>
  <c r="F281" i="2"/>
  <c r="F280" i="2"/>
  <c r="F279" i="2"/>
  <c r="F278" i="2"/>
  <c r="F277" i="2"/>
  <c r="F276" i="2"/>
  <c r="F275" i="2"/>
  <c r="F274" i="2"/>
  <c r="F273" i="2"/>
  <c r="F272" i="2"/>
  <c r="F271" i="2"/>
  <c r="F270" i="2"/>
  <c r="F269" i="2"/>
  <c r="F268" i="2"/>
  <c r="F267" i="2"/>
  <c r="F266" i="2"/>
  <c r="F265" i="2"/>
  <c r="F264" i="2"/>
  <c r="F263" i="2"/>
  <c r="F262" i="2"/>
  <c r="F261" i="2"/>
  <c r="F260" i="2"/>
  <c r="F259" i="2"/>
  <c r="F258" i="2"/>
  <c r="F257" i="2"/>
  <c r="F256" i="2"/>
  <c r="F255" i="2"/>
  <c r="F254" i="2"/>
  <c r="F253" i="2"/>
  <c r="F252" i="2"/>
  <c r="F251" i="2"/>
  <c r="F250" i="2"/>
  <c r="F249" i="2"/>
  <c r="F248" i="2"/>
  <c r="F247" i="2"/>
  <c r="F246" i="2"/>
  <c r="F245" i="2"/>
  <c r="F244" i="2"/>
  <c r="H25" i="6"/>
  <c r="H24" i="6"/>
  <c r="D328" i="2" s="1"/>
  <c r="F328" i="2" s="1"/>
  <c r="H23" i="6"/>
  <c r="D327" i="2" s="1"/>
  <c r="H22" i="6"/>
  <c r="D326" i="2" s="1"/>
  <c r="H21" i="6"/>
  <c r="H20" i="6"/>
  <c r="H19" i="6"/>
  <c r="D323" i="2" s="1"/>
  <c r="H18" i="6"/>
  <c r="D322" i="2" s="1"/>
  <c r="H17" i="6"/>
  <c r="D321" i="2" s="1"/>
  <c r="H15" i="6"/>
  <c r="D14" i="6"/>
  <c r="H14" i="6" s="1"/>
  <c r="H13" i="6"/>
  <c r="H12" i="6"/>
  <c r="D319" i="2" s="1"/>
  <c r="F319" i="2" s="1"/>
  <c r="H11" i="6"/>
  <c r="D318" i="2" s="1"/>
  <c r="F318" i="2" s="1"/>
  <c r="H10" i="6"/>
  <c r="H9" i="6"/>
  <c r="D316" i="2" s="1"/>
  <c r="H8" i="6"/>
  <c r="H7" i="6"/>
  <c r="H6" i="6"/>
  <c r="D313" i="2" s="1"/>
  <c r="D183" i="2"/>
  <c r="H8" i="5"/>
  <c r="D223" i="2" s="1"/>
  <c r="H7" i="5"/>
  <c r="D222" i="2" s="1"/>
  <c r="F236" i="2"/>
  <c r="F237" i="2"/>
  <c r="F235" i="2"/>
  <c r="H16" i="5"/>
  <c r="D231" i="2" s="1"/>
  <c r="H15" i="5"/>
  <c r="D230" i="2" s="1"/>
  <c r="H14" i="5"/>
  <c r="D229" i="2" s="1"/>
  <c r="F229" i="2" s="1"/>
  <c r="H13" i="5"/>
  <c r="D228" i="2" s="1"/>
  <c r="F228" i="2" s="1"/>
  <c r="H11" i="5"/>
  <c r="D226" i="2" s="1"/>
  <c r="F226" i="2" s="1"/>
  <c r="H10" i="5"/>
  <c r="D225" i="2" s="1"/>
  <c r="H17" i="5"/>
  <c r="H9" i="5"/>
  <c r="D224" i="2" s="1"/>
  <c r="H12" i="5"/>
  <c r="D227" i="2" s="1"/>
  <c r="H6" i="5"/>
  <c r="D221" i="2" s="1"/>
  <c r="H16" i="6" l="1"/>
  <c r="D320" i="2" s="1"/>
  <c r="F367" i="2"/>
  <c r="C377" i="2" s="1"/>
  <c r="F351" i="2"/>
  <c r="C376" i="2" s="1"/>
  <c r="F311" i="2"/>
  <c r="F225" i="2"/>
  <c r="F238" i="2" l="1"/>
  <c r="F240" i="2" s="1"/>
  <c r="F230" i="2" l="1"/>
  <c r="F190" i="2"/>
  <c r="J271" i="3"/>
  <c r="G270" i="3"/>
  <c r="J270" i="3" s="1"/>
  <c r="G269" i="3"/>
  <c r="J269" i="3" s="1"/>
  <c r="G268" i="3"/>
  <c r="J268" i="3" s="1"/>
  <c r="G267" i="3"/>
  <c r="J267" i="3" s="1"/>
  <c r="G266" i="3"/>
  <c r="J266" i="3" s="1"/>
  <c r="I170" i="4"/>
  <c r="I455" i="4"/>
  <c r="D454" i="4" s="1"/>
  <c r="I452" i="4"/>
  <c r="I451" i="4"/>
  <c r="I450" i="4"/>
  <c r="I447" i="4"/>
  <c r="I446" i="4"/>
  <c r="I445" i="4"/>
  <c r="I444" i="4"/>
  <c r="I441" i="4"/>
  <c r="I442" i="4" s="1"/>
  <c r="D440" i="4" s="1"/>
  <c r="I438" i="4"/>
  <c r="I437" i="4"/>
  <c r="J262" i="3"/>
  <c r="G261" i="3"/>
  <c r="J261" i="3" s="1"/>
  <c r="G260" i="3"/>
  <c r="J260" i="3" s="1"/>
  <c r="G259" i="3"/>
  <c r="J259" i="3" s="1"/>
  <c r="G258" i="3"/>
  <c r="J258" i="3" s="1"/>
  <c r="G257" i="3"/>
  <c r="J257" i="3" s="1"/>
  <c r="G245" i="3"/>
  <c r="J245" i="3"/>
  <c r="J250" i="3"/>
  <c r="I506" i="4"/>
  <c r="I505" i="4"/>
  <c r="I502" i="4"/>
  <c r="I503" i="4" s="1"/>
  <c r="D501" i="4" s="1"/>
  <c r="D215" i="2" s="1"/>
  <c r="I499" i="4"/>
  <c r="I500" i="4" s="1"/>
  <c r="D498" i="4" s="1"/>
  <c r="D214" i="2" s="1"/>
  <c r="I343" i="4"/>
  <c r="I342" i="4"/>
  <c r="I302" i="4"/>
  <c r="I326" i="4"/>
  <c r="I325" i="4"/>
  <c r="I324" i="4"/>
  <c r="I319" i="4"/>
  <c r="I318" i="4"/>
  <c r="I317" i="4"/>
  <c r="I316" i="4"/>
  <c r="I310" i="4"/>
  <c r="I309" i="4"/>
  <c r="I306" i="4"/>
  <c r="I305" i="4"/>
  <c r="I301" i="4"/>
  <c r="I300" i="4"/>
  <c r="I299" i="4"/>
  <c r="I298" i="4"/>
  <c r="I297" i="4"/>
  <c r="I294" i="4"/>
  <c r="I286" i="4"/>
  <c r="I283" i="4"/>
  <c r="I281" i="4"/>
  <c r="I293" i="4"/>
  <c r="I292" i="4"/>
  <c r="I291" i="4"/>
  <c r="I290" i="4"/>
  <c r="I289" i="4"/>
  <c r="I288" i="4"/>
  <c r="I287" i="4"/>
  <c r="I285" i="4"/>
  <c r="I284" i="4"/>
  <c r="I282" i="4"/>
  <c r="I280" i="4"/>
  <c r="I279" i="4"/>
  <c r="I276" i="4"/>
  <c r="I275" i="4"/>
  <c r="F274" i="4"/>
  <c r="I274" i="4" s="1"/>
  <c r="I273" i="4"/>
  <c r="I272" i="4"/>
  <c r="I271" i="4"/>
  <c r="I270" i="4"/>
  <c r="I269" i="4"/>
  <c r="I268" i="4"/>
  <c r="I267" i="4"/>
  <c r="I266" i="4"/>
  <c r="I265" i="4"/>
  <c r="I264" i="4"/>
  <c r="I263" i="4"/>
  <c r="I262" i="4"/>
  <c r="I261" i="4"/>
  <c r="I260" i="4"/>
  <c r="I259" i="4"/>
  <c r="I256" i="4"/>
  <c r="I255" i="4"/>
  <c r="I254" i="4"/>
  <c r="I253" i="4"/>
  <c r="I252" i="4"/>
  <c r="I249" i="4"/>
  <c r="I248" i="4"/>
  <c r="I247" i="4"/>
  <c r="I246" i="4"/>
  <c r="I243" i="4"/>
  <c r="I242" i="4"/>
  <c r="I212" i="4"/>
  <c r="I235" i="4"/>
  <c r="I234" i="4"/>
  <c r="F233" i="4"/>
  <c r="I233" i="4" s="1"/>
  <c r="I232" i="4"/>
  <c r="I231" i="4"/>
  <c r="I218" i="4"/>
  <c r="I219" i="4"/>
  <c r="I220" i="4"/>
  <c r="I221" i="4"/>
  <c r="I222" i="4"/>
  <c r="I223" i="4"/>
  <c r="I224" i="4"/>
  <c r="I225" i="4"/>
  <c r="I226" i="4"/>
  <c r="I227" i="4"/>
  <c r="I228" i="4"/>
  <c r="I229" i="4"/>
  <c r="I230" i="4"/>
  <c r="I217" i="4"/>
  <c r="I214" i="4"/>
  <c r="I213" i="4"/>
  <c r="I204" i="4"/>
  <c r="I208" i="4"/>
  <c r="I207" i="4"/>
  <c r="I206" i="4"/>
  <c r="I205" i="4"/>
  <c r="I203" i="4"/>
  <c r="I197" i="4"/>
  <c r="D196" i="4" s="1"/>
  <c r="D58" i="2" s="1"/>
  <c r="I193" i="4"/>
  <c r="I192" i="4"/>
  <c r="I189" i="4"/>
  <c r="I188" i="4"/>
  <c r="I187" i="4"/>
  <c r="I181" i="4"/>
  <c r="I177" i="4"/>
  <c r="I180" i="4"/>
  <c r="I179" i="4"/>
  <c r="I178" i="4"/>
  <c r="I176" i="4"/>
  <c r="I175" i="4"/>
  <c r="I174" i="4"/>
  <c r="I171" i="4"/>
  <c r="I169" i="4"/>
  <c r="I168" i="4"/>
  <c r="I165" i="4"/>
  <c r="I164" i="4"/>
  <c r="I163" i="4"/>
  <c r="I162" i="4"/>
  <c r="I161" i="4"/>
  <c r="I160" i="4"/>
  <c r="I156" i="4"/>
  <c r="I155" i="4"/>
  <c r="I154" i="4"/>
  <c r="I153" i="4"/>
  <c r="I152" i="4"/>
  <c r="I151" i="4"/>
  <c r="I150" i="4"/>
  <c r="I147" i="4"/>
  <c r="I146" i="4"/>
  <c r="I145" i="4"/>
  <c r="I144" i="4"/>
  <c r="I143" i="4"/>
  <c r="I142" i="4"/>
  <c r="I141" i="4"/>
  <c r="I140" i="4"/>
  <c r="I139" i="4"/>
  <c r="I138" i="4"/>
  <c r="I137" i="4"/>
  <c r="I136" i="4"/>
  <c r="I135" i="4"/>
  <c r="I134" i="4"/>
  <c r="I133" i="4"/>
  <c r="I132" i="4"/>
  <c r="I131" i="4"/>
  <c r="I124" i="4"/>
  <c r="I123" i="4"/>
  <c r="I122" i="4"/>
  <c r="I121" i="4"/>
  <c r="I120" i="4"/>
  <c r="I119" i="4"/>
  <c r="I118" i="4"/>
  <c r="I117" i="4"/>
  <c r="I109" i="4"/>
  <c r="I110" i="4"/>
  <c r="I111" i="4"/>
  <c r="I112" i="4"/>
  <c r="I113" i="4"/>
  <c r="I114" i="4"/>
  <c r="I115" i="4"/>
  <c r="I116" i="4"/>
  <c r="I108" i="4"/>
  <c r="I105" i="4"/>
  <c r="I104" i="4"/>
  <c r="I101" i="4"/>
  <c r="I100" i="4"/>
  <c r="I99" i="4"/>
  <c r="I98" i="4"/>
  <c r="I95" i="4"/>
  <c r="I94" i="4"/>
  <c r="I93" i="4"/>
  <c r="I92" i="4"/>
  <c r="I87" i="4"/>
  <c r="I86" i="4"/>
  <c r="I85" i="4"/>
  <c r="I84" i="4"/>
  <c r="I83" i="4"/>
  <c r="I82" i="4"/>
  <c r="I81" i="4"/>
  <c r="I80" i="4"/>
  <c r="I79" i="4"/>
  <c r="I78" i="4"/>
  <c r="I77" i="4"/>
  <c r="I76" i="4"/>
  <c r="I75" i="4"/>
  <c r="I74" i="4"/>
  <c r="I73" i="4"/>
  <c r="I72" i="4"/>
  <c r="I71" i="4"/>
  <c r="I66" i="4"/>
  <c r="I65" i="4"/>
  <c r="I64" i="4"/>
  <c r="I63" i="4"/>
  <c r="I62" i="4"/>
  <c r="I61" i="4"/>
  <c r="I60" i="4"/>
  <c r="I59" i="4"/>
  <c r="I58" i="4"/>
  <c r="I57" i="4"/>
  <c r="I56" i="4"/>
  <c r="I55" i="4"/>
  <c r="I54" i="4"/>
  <c r="I53" i="4"/>
  <c r="I52" i="4"/>
  <c r="I46" i="4"/>
  <c r="I47" i="4"/>
  <c r="I42" i="4"/>
  <c r="I43" i="4"/>
  <c r="I44" i="4"/>
  <c r="I45" i="4"/>
  <c r="I41" i="4"/>
  <c r="I36" i="4"/>
  <c r="I35" i="4"/>
  <c r="I34" i="4"/>
  <c r="I33" i="4"/>
  <c r="I32" i="4"/>
  <c r="I31" i="4"/>
  <c r="I30" i="4"/>
  <c r="I29" i="4"/>
  <c r="I28" i="4"/>
  <c r="I27" i="4"/>
  <c r="D236" i="3"/>
  <c r="J233" i="3"/>
  <c r="G232" i="3"/>
  <c r="G238" i="3" s="1"/>
  <c r="J238" i="3" s="1"/>
  <c r="G230" i="3"/>
  <c r="J230" i="3" s="1"/>
  <c r="J229" i="3" s="1"/>
  <c r="I229" i="3" s="1"/>
  <c r="J228" i="3"/>
  <c r="J225" i="3"/>
  <c r="C225" i="3"/>
  <c r="C226" i="3" s="1"/>
  <c r="C227" i="3" s="1"/>
  <c r="G224" i="3"/>
  <c r="G226" i="3" s="1"/>
  <c r="J226" i="3" s="1"/>
  <c r="G223" i="3"/>
  <c r="J223" i="3" s="1"/>
  <c r="G222" i="3"/>
  <c r="J222" i="3" s="1"/>
  <c r="G221" i="3"/>
  <c r="J221" i="3" s="1"/>
  <c r="G220" i="3"/>
  <c r="J220" i="3" s="1"/>
  <c r="G219" i="3"/>
  <c r="J219" i="3" s="1"/>
  <c r="I218" i="3"/>
  <c r="G218" i="3"/>
  <c r="C218" i="3"/>
  <c r="C219" i="3" s="1"/>
  <c r="C220" i="3" s="1"/>
  <c r="C221" i="3" s="1"/>
  <c r="C222" i="3" s="1"/>
  <c r="C223" i="3" s="1"/>
  <c r="J216" i="3"/>
  <c r="C214" i="3"/>
  <c r="C215" i="3" s="1"/>
  <c r="J213" i="3"/>
  <c r="I213" i="3" s="1"/>
  <c r="G211" i="3"/>
  <c r="J211" i="3" s="1"/>
  <c r="G210" i="3"/>
  <c r="J210" i="3" s="1"/>
  <c r="G209" i="3"/>
  <c r="J209" i="3" s="1"/>
  <c r="G208" i="3"/>
  <c r="J208" i="3" s="1"/>
  <c r="G207" i="3"/>
  <c r="J207" i="3" s="1"/>
  <c r="G206" i="3"/>
  <c r="J206" i="3" s="1"/>
  <c r="G205" i="3"/>
  <c r="J205" i="3" s="1"/>
  <c r="C205" i="3"/>
  <c r="C206" i="3" s="1"/>
  <c r="C207" i="3" s="1"/>
  <c r="C208" i="3" s="1"/>
  <c r="C209" i="3" s="1"/>
  <c r="C210" i="3" s="1"/>
  <c r="C211" i="3" s="1"/>
  <c r="G202" i="3"/>
  <c r="J202" i="3" s="1"/>
  <c r="G201" i="3"/>
  <c r="J201" i="3" s="1"/>
  <c r="G198" i="3"/>
  <c r="J198" i="3" s="1"/>
  <c r="G197" i="3"/>
  <c r="J197" i="3" s="1"/>
  <c r="C197" i="3"/>
  <c r="C198" i="3" s="1"/>
  <c r="G194" i="3"/>
  <c r="J194" i="3" s="1"/>
  <c r="G193" i="3"/>
  <c r="J193" i="3" s="1"/>
  <c r="G192" i="3"/>
  <c r="J192" i="3" s="1"/>
  <c r="G191" i="3"/>
  <c r="J191" i="3" s="1"/>
  <c r="G190" i="3"/>
  <c r="J190" i="3" s="1"/>
  <c r="G189" i="3"/>
  <c r="J189" i="3" s="1"/>
  <c r="G186" i="3"/>
  <c r="J186" i="3" s="1"/>
  <c r="J185" i="3" s="1"/>
  <c r="I185" i="3" s="1"/>
  <c r="D182" i="3"/>
  <c r="D181" i="3"/>
  <c r="C181" i="3"/>
  <c r="C182" i="3" s="1"/>
  <c r="C183" i="3" s="1"/>
  <c r="G180" i="3"/>
  <c r="G179" i="3"/>
  <c r="J179" i="3" s="1"/>
  <c r="D178" i="3"/>
  <c r="G178" i="3" s="1"/>
  <c r="J178" i="3" s="1"/>
  <c r="D177" i="3"/>
  <c r="G177" i="3" s="1"/>
  <c r="J177" i="3" s="1"/>
  <c r="C177" i="3"/>
  <c r="C178" i="3" s="1"/>
  <c r="C179" i="3" s="1"/>
  <c r="J173" i="3"/>
  <c r="J172" i="3"/>
  <c r="J171" i="3"/>
  <c r="J170" i="3"/>
  <c r="J169" i="3"/>
  <c r="J168" i="3"/>
  <c r="J167" i="3"/>
  <c r="G164" i="3"/>
  <c r="J164" i="3" s="1"/>
  <c r="G163" i="3"/>
  <c r="J163" i="3" s="1"/>
  <c r="G161" i="3"/>
  <c r="J161" i="3" s="1"/>
  <c r="G160" i="3"/>
  <c r="J160" i="3" s="1"/>
  <c r="G159" i="3"/>
  <c r="J159" i="3" s="1"/>
  <c r="G158" i="3"/>
  <c r="J158" i="3" s="1"/>
  <c r="G157" i="3"/>
  <c r="J157" i="3" s="1"/>
  <c r="G156" i="3"/>
  <c r="J156" i="3" s="1"/>
  <c r="C156" i="3"/>
  <c r="C157" i="3" s="1"/>
  <c r="C158" i="3" s="1"/>
  <c r="C159" i="3" s="1"/>
  <c r="C160" i="3" s="1"/>
  <c r="C161" i="3" s="1"/>
  <c r="G153" i="3"/>
  <c r="J153" i="3" s="1"/>
  <c r="G152" i="3"/>
  <c r="J152" i="3" s="1"/>
  <c r="G151" i="3"/>
  <c r="J151" i="3" s="1"/>
  <c r="G148" i="3"/>
  <c r="J148" i="3" s="1"/>
  <c r="G147" i="3"/>
  <c r="J147" i="3" s="1"/>
  <c r="G146" i="3"/>
  <c r="J146" i="3" s="1"/>
  <c r="G145" i="3"/>
  <c r="J145" i="3" s="1"/>
  <c r="G144" i="3"/>
  <c r="J144" i="3" s="1"/>
  <c r="G143" i="3"/>
  <c r="J143" i="3" s="1"/>
  <c r="G142" i="3"/>
  <c r="J142" i="3" s="1"/>
  <c r="C142" i="3"/>
  <c r="C143" i="3" s="1"/>
  <c r="C144" i="3" s="1"/>
  <c r="C145" i="3" s="1"/>
  <c r="C146" i="3" s="1"/>
  <c r="C147" i="3" s="1"/>
  <c r="C148" i="3" s="1"/>
  <c r="J140" i="3"/>
  <c r="G138" i="3"/>
  <c r="J138" i="3" s="1"/>
  <c r="G137" i="3"/>
  <c r="J137" i="3" s="1"/>
  <c r="G136" i="3"/>
  <c r="J136" i="3" s="1"/>
  <c r="G135" i="3"/>
  <c r="J135" i="3" s="1"/>
  <c r="G132" i="3"/>
  <c r="J132" i="3" s="1"/>
  <c r="G131" i="3"/>
  <c r="J131" i="3" s="1"/>
  <c r="G130" i="3"/>
  <c r="J130" i="3" s="1"/>
  <c r="G129" i="3"/>
  <c r="J129" i="3" s="1"/>
  <c r="G128" i="3"/>
  <c r="J128" i="3" s="1"/>
  <c r="G127" i="3"/>
  <c r="J127" i="3" s="1"/>
  <c r="G126" i="3"/>
  <c r="J126" i="3" s="1"/>
  <c r="J124" i="3"/>
  <c r="G122" i="3"/>
  <c r="J122" i="3" s="1"/>
  <c r="G121" i="3"/>
  <c r="J121" i="3" s="1"/>
  <c r="G120" i="3"/>
  <c r="J120" i="3" s="1"/>
  <c r="G119" i="3"/>
  <c r="J119" i="3" s="1"/>
  <c r="G118" i="3"/>
  <c r="J118" i="3" s="1"/>
  <c r="G117" i="3"/>
  <c r="J117" i="3" s="1"/>
  <c r="G116" i="3"/>
  <c r="J116" i="3" s="1"/>
  <c r="G113" i="3"/>
  <c r="J113" i="3" s="1"/>
  <c r="G112" i="3"/>
  <c r="J112" i="3" s="1"/>
  <c r="G111" i="3"/>
  <c r="J111" i="3" s="1"/>
  <c r="G110" i="3"/>
  <c r="J110" i="3" s="1"/>
  <c r="G109" i="3"/>
  <c r="J109" i="3" s="1"/>
  <c r="G108" i="3"/>
  <c r="J108" i="3" s="1"/>
  <c r="C108" i="3"/>
  <c r="C109" i="3" s="1"/>
  <c r="C110" i="3" s="1"/>
  <c r="C111" i="3" s="1"/>
  <c r="C112" i="3" s="1"/>
  <c r="C113" i="3" s="1"/>
  <c r="G106" i="3"/>
  <c r="J106" i="3" s="1"/>
  <c r="G105" i="3"/>
  <c r="J105" i="3" s="1"/>
  <c r="G104" i="3"/>
  <c r="J104" i="3" s="1"/>
  <c r="G103" i="3"/>
  <c r="J103" i="3" s="1"/>
  <c r="G102" i="3"/>
  <c r="J102" i="3" s="1"/>
  <c r="G101" i="3"/>
  <c r="J101" i="3" s="1"/>
  <c r="C101" i="3"/>
  <c r="C102" i="3" s="1"/>
  <c r="C103" i="3" s="1"/>
  <c r="C104" i="3" s="1"/>
  <c r="C105" i="3" s="1"/>
  <c r="C106" i="3" s="1"/>
  <c r="G98" i="3"/>
  <c r="J98" i="3" s="1"/>
  <c r="G97" i="3"/>
  <c r="J97" i="3" s="1"/>
  <c r="D96" i="3"/>
  <c r="G96" i="3" s="1"/>
  <c r="J96" i="3" s="1"/>
  <c r="D95" i="3"/>
  <c r="G95" i="3" s="1"/>
  <c r="J95" i="3" s="1"/>
  <c r="D94" i="3"/>
  <c r="G94" i="3" s="1"/>
  <c r="J94" i="3" s="1"/>
  <c r="G93" i="3"/>
  <c r="J93" i="3" s="1"/>
  <c r="C93" i="3"/>
  <c r="C94" i="3" s="1"/>
  <c r="C95" i="3" s="1"/>
  <c r="C96" i="3" s="1"/>
  <c r="C97" i="3" s="1"/>
  <c r="C98" i="3" s="1"/>
  <c r="G89" i="3"/>
  <c r="J89" i="3" s="1"/>
  <c r="G88" i="3"/>
  <c r="J88" i="3" s="1"/>
  <c r="G87" i="3"/>
  <c r="J87" i="3" s="1"/>
  <c r="G86" i="3"/>
  <c r="J86" i="3" s="1"/>
  <c r="G85" i="3"/>
  <c r="J85" i="3" s="1"/>
  <c r="G82" i="3"/>
  <c r="J82" i="3" s="1"/>
  <c r="G81" i="3"/>
  <c r="J81" i="3" s="1"/>
  <c r="G80" i="3"/>
  <c r="J80" i="3" s="1"/>
  <c r="G79" i="3"/>
  <c r="J79" i="3" s="1"/>
  <c r="G78" i="3"/>
  <c r="J78" i="3" s="1"/>
  <c r="G77" i="3"/>
  <c r="J77" i="3" s="1"/>
  <c r="G76" i="3"/>
  <c r="J76" i="3" s="1"/>
  <c r="C76" i="3"/>
  <c r="C77" i="3" s="1"/>
  <c r="C78" i="3" s="1"/>
  <c r="C79" i="3" s="1"/>
  <c r="C80" i="3" s="1"/>
  <c r="C81" i="3" s="1"/>
  <c r="C82" i="3" s="1"/>
  <c r="G73" i="3"/>
  <c r="J73" i="3" s="1"/>
  <c r="G72" i="3"/>
  <c r="J72" i="3" s="1"/>
  <c r="G71" i="3"/>
  <c r="J71" i="3" s="1"/>
  <c r="G68" i="3"/>
  <c r="J68" i="3" s="1"/>
  <c r="G67" i="3"/>
  <c r="J67" i="3" s="1"/>
  <c r="G66" i="3"/>
  <c r="J66" i="3" s="1"/>
  <c r="G65" i="3"/>
  <c r="J65" i="3" s="1"/>
  <c r="G64" i="3"/>
  <c r="J64" i="3" s="1"/>
  <c r="G63" i="3"/>
  <c r="J63" i="3" s="1"/>
  <c r="G62" i="3"/>
  <c r="J62" i="3" s="1"/>
  <c r="C62" i="3"/>
  <c r="C63" i="3" s="1"/>
  <c r="C64" i="3" s="1"/>
  <c r="C65" i="3" s="1"/>
  <c r="C66" i="3" s="1"/>
  <c r="C67" i="3" s="1"/>
  <c r="C68" i="3" s="1"/>
  <c r="J60" i="3"/>
  <c r="G58" i="3"/>
  <c r="J58" i="3" s="1"/>
  <c r="G57" i="3"/>
  <c r="J57" i="3" s="1"/>
  <c r="G54" i="3"/>
  <c r="J54" i="3" s="1"/>
  <c r="G53" i="3"/>
  <c r="J53" i="3" s="1"/>
  <c r="C53" i="3"/>
  <c r="C54" i="3" s="1"/>
  <c r="G50" i="3"/>
  <c r="J50" i="3" s="1"/>
  <c r="G49" i="3"/>
  <c r="J49" i="3" s="1"/>
  <c r="G48" i="3"/>
  <c r="J48" i="3" s="1"/>
  <c r="G47" i="3"/>
  <c r="J47" i="3" s="1"/>
  <c r="G44" i="3"/>
  <c r="J44" i="3" s="1"/>
  <c r="G43" i="3"/>
  <c r="J43" i="3" s="1"/>
  <c r="G42" i="3"/>
  <c r="J42" i="3" s="1"/>
  <c r="G41" i="3"/>
  <c r="J41" i="3" s="1"/>
  <c r="G40" i="3"/>
  <c r="J40" i="3" s="1"/>
  <c r="G39" i="3"/>
  <c r="J39" i="3" s="1"/>
  <c r="G38" i="3"/>
  <c r="J38" i="3" s="1"/>
  <c r="J36" i="3"/>
  <c r="G34" i="3"/>
  <c r="J34" i="3" s="1"/>
  <c r="G33" i="3"/>
  <c r="J33" i="3" s="1"/>
  <c r="D32" i="3"/>
  <c r="G32" i="3" s="1"/>
  <c r="J32" i="3" s="1"/>
  <c r="D31" i="3"/>
  <c r="G31" i="3" s="1"/>
  <c r="J31" i="3" s="1"/>
  <c r="D30" i="3"/>
  <c r="G30" i="3" s="1"/>
  <c r="J30" i="3" s="1"/>
  <c r="G29" i="3"/>
  <c r="J29" i="3" s="1"/>
  <c r="G26" i="3"/>
  <c r="J26" i="3" s="1"/>
  <c r="G25" i="3"/>
  <c r="J25" i="3" s="1"/>
  <c r="D24" i="3"/>
  <c r="G24" i="3" s="1"/>
  <c r="J24" i="3" s="1"/>
  <c r="D23" i="3"/>
  <c r="G23" i="3" s="1"/>
  <c r="J23" i="3" s="1"/>
  <c r="D22" i="3"/>
  <c r="G22" i="3" s="1"/>
  <c r="J22" i="3" s="1"/>
  <c r="G21" i="3"/>
  <c r="J21" i="3" s="1"/>
  <c r="G18" i="3"/>
  <c r="J18" i="3" s="1"/>
  <c r="J17" i="3" s="1"/>
  <c r="I17" i="3" s="1"/>
  <c r="G15" i="3"/>
  <c r="J15" i="3" s="1"/>
  <c r="J14" i="3" s="1"/>
  <c r="I14" i="3" s="1"/>
  <c r="C12" i="3"/>
  <c r="J7" i="3"/>
  <c r="J9" i="3" s="1"/>
  <c r="J265" i="3" l="1"/>
  <c r="I265" i="3" s="1"/>
  <c r="J256" i="3"/>
  <c r="I256" i="3" s="1"/>
  <c r="F313" i="2"/>
  <c r="F221" i="2"/>
  <c r="G182" i="3"/>
  <c r="J182" i="3" s="1"/>
  <c r="F214" i="2"/>
  <c r="I453" i="4"/>
  <c r="D449" i="4" s="1"/>
  <c r="I439" i="4"/>
  <c r="D436" i="4" s="1"/>
  <c r="I507" i="4"/>
  <c r="D504" i="4" s="1"/>
  <c r="D216" i="2" s="1"/>
  <c r="I448" i="4"/>
  <c r="D443" i="4" s="1"/>
  <c r="I344" i="4"/>
  <c r="D341" i="4" s="1"/>
  <c r="D91" i="2" s="1"/>
  <c r="G227" i="3"/>
  <c r="J227" i="3" s="1"/>
  <c r="J224" i="3" s="1"/>
  <c r="I224" i="3" s="1"/>
  <c r="J196" i="3"/>
  <c r="I196" i="3" s="1"/>
  <c r="J218" i="3"/>
  <c r="J217" i="3" s="1"/>
  <c r="I217" i="3" s="1"/>
  <c r="J37" i="3"/>
  <c r="I37" i="3" s="1"/>
  <c r="J100" i="3"/>
  <c r="I100" i="3" s="1"/>
  <c r="J155" i="3"/>
  <c r="I155" i="3" s="1"/>
  <c r="F231" i="2" s="1"/>
  <c r="G234" i="3"/>
  <c r="J234" i="3" s="1"/>
  <c r="G181" i="3"/>
  <c r="J181" i="3" s="1"/>
  <c r="G235" i="3"/>
  <c r="J235" i="3" s="1"/>
  <c r="G247" i="3"/>
  <c r="J247" i="3" s="1"/>
  <c r="G237" i="3"/>
  <c r="J237" i="3" s="1"/>
  <c r="J115" i="3"/>
  <c r="I115" i="3" s="1"/>
  <c r="J162" i="3"/>
  <c r="I162" i="3" s="1"/>
  <c r="G246" i="3"/>
  <c r="J246" i="3" s="1"/>
  <c r="G183" i="3"/>
  <c r="J183" i="3" s="1"/>
  <c r="G236" i="3"/>
  <c r="J236" i="3" s="1"/>
  <c r="J70" i="3"/>
  <c r="I70" i="3" s="1"/>
  <c r="G248" i="3"/>
  <c r="J248" i="3" s="1"/>
  <c r="J150" i="3"/>
  <c r="I150" i="3" s="1"/>
  <c r="G249" i="3"/>
  <c r="J249" i="3" s="1"/>
  <c r="J52" i="3"/>
  <c r="I52" i="3" s="1"/>
  <c r="J20" i="3"/>
  <c r="I20" i="3" s="1"/>
  <c r="J134" i="3"/>
  <c r="I134" i="3" s="1"/>
  <c r="J166" i="3"/>
  <c r="I166" i="3" s="1"/>
  <c r="D336" i="4"/>
  <c r="I303" i="4"/>
  <c r="D296" i="4" s="1"/>
  <c r="D74" i="2" s="1"/>
  <c r="I307" i="4"/>
  <c r="D304" i="4" s="1"/>
  <c r="I320" i="4"/>
  <c r="D315" i="4" s="1"/>
  <c r="D79" i="2" s="1"/>
  <c r="I327" i="4"/>
  <c r="D323" i="4" s="1"/>
  <c r="D80" i="2" s="1"/>
  <c r="I311" i="4"/>
  <c r="D308" i="4" s="1"/>
  <c r="D76" i="2" s="1"/>
  <c r="I295" i="4"/>
  <c r="D278" i="4" s="1"/>
  <c r="I277" i="4"/>
  <c r="D258" i="4" s="1"/>
  <c r="D72" i="2" s="1"/>
  <c r="I257" i="4"/>
  <c r="D251" i="4" s="1"/>
  <c r="D71" i="2" s="1"/>
  <c r="I244" i="4"/>
  <c r="D241" i="4" s="1"/>
  <c r="D69" i="2" s="1"/>
  <c r="I250" i="4"/>
  <c r="D245" i="4" s="1"/>
  <c r="D70" i="2" s="1"/>
  <c r="I236" i="4"/>
  <c r="D216" i="4" s="1"/>
  <c r="I215" i="4"/>
  <c r="D211" i="4" s="1"/>
  <c r="I209" i="4"/>
  <c r="D202" i="4" s="1"/>
  <c r="D63" i="2" s="1"/>
  <c r="I190" i="4"/>
  <c r="D186" i="4" s="1"/>
  <c r="D56" i="2" s="1"/>
  <c r="I194" i="4"/>
  <c r="I182" i="4"/>
  <c r="D173" i="4" s="1"/>
  <c r="D52" i="2" s="1"/>
  <c r="I38" i="4"/>
  <c r="D26" i="4" s="1"/>
  <c r="D35" i="2" s="1"/>
  <c r="I172" i="4"/>
  <c r="D167" i="4" s="1"/>
  <c r="D51" i="2" s="1"/>
  <c r="I106" i="4"/>
  <c r="D103" i="4" s="1"/>
  <c r="D43" i="2" s="1"/>
  <c r="I166" i="4"/>
  <c r="D159" i="4" s="1"/>
  <c r="D50" i="2" s="1"/>
  <c r="I157" i="4"/>
  <c r="D149" i="4" s="1"/>
  <c r="D49" i="2" s="1"/>
  <c r="I148" i="4"/>
  <c r="D130" i="4" s="1"/>
  <c r="D48" i="2" s="1"/>
  <c r="I125" i="4"/>
  <c r="D107" i="4" s="1"/>
  <c r="D44" i="2" s="1"/>
  <c r="I102" i="4"/>
  <c r="D97" i="4" s="1"/>
  <c r="D42" i="2" s="1"/>
  <c r="I96" i="4"/>
  <c r="D91" i="4" s="1"/>
  <c r="I88" i="4"/>
  <c r="D70" i="4" s="1"/>
  <c r="D38" i="2" s="1"/>
  <c r="I68" i="4"/>
  <c r="D50" i="4" s="1"/>
  <c r="D37" i="2" s="1"/>
  <c r="I49" i="4"/>
  <c r="D40" i="4" s="1"/>
  <c r="D36" i="2" s="1"/>
  <c r="J92" i="3"/>
  <c r="I92" i="3" s="1"/>
  <c r="J176" i="3"/>
  <c r="I176" i="3" s="1"/>
  <c r="J75" i="3"/>
  <c r="I75" i="3" s="1"/>
  <c r="J200" i="3"/>
  <c r="I200" i="3" s="1"/>
  <c r="J28" i="3"/>
  <c r="I28" i="3" s="1"/>
  <c r="J46" i="3"/>
  <c r="I46" i="3" s="1"/>
  <c r="J204" i="3"/>
  <c r="I204" i="3" s="1"/>
  <c r="J188" i="3"/>
  <c r="I188" i="3" s="1"/>
  <c r="J56" i="3"/>
  <c r="I56" i="3" s="1"/>
  <c r="J125" i="3"/>
  <c r="I125" i="3" s="1"/>
  <c r="J61" i="3"/>
  <c r="I61" i="3" s="1"/>
  <c r="J84" i="3"/>
  <c r="I84" i="3" s="1"/>
  <c r="J107" i="3"/>
  <c r="I107" i="3" s="1"/>
  <c r="J141" i="3"/>
  <c r="I141" i="3" s="1"/>
  <c r="J8" i="3"/>
  <c r="F215" i="2" l="1"/>
  <c r="F327" i="2"/>
  <c r="J232" i="3"/>
  <c r="I232" i="3" s="1"/>
  <c r="F324" i="2"/>
  <c r="F317" i="2"/>
  <c r="F223" i="2"/>
  <c r="F316" i="2"/>
  <c r="F222" i="2"/>
  <c r="D73" i="2"/>
  <c r="D333" i="4"/>
  <c r="J244" i="3"/>
  <c r="I244" i="3" s="1"/>
  <c r="J180" i="3"/>
  <c r="I180" i="3" s="1"/>
  <c r="D64" i="2"/>
  <c r="D65" i="2"/>
  <c r="D335" i="4"/>
  <c r="D85" i="2" s="1"/>
  <c r="D75" i="2"/>
  <c r="D339" i="4"/>
  <c r="E346" i="4" s="1"/>
  <c r="I346" i="4" s="1"/>
  <c r="D345" i="4" s="1"/>
  <c r="D92" i="2" s="1"/>
  <c r="D191" i="4"/>
  <c r="D57" i="2" s="1"/>
  <c r="D41" i="2"/>
  <c r="K125" i="3"/>
  <c r="F320" i="2" l="1"/>
  <c r="F321" i="2"/>
  <c r="F227" i="2"/>
  <c r="F233" i="2" s="1"/>
  <c r="F242" i="2" s="1"/>
  <c r="C374" i="2" s="1"/>
  <c r="F224" i="2"/>
  <c r="F315" i="2"/>
  <c r="F314" i="2"/>
  <c r="F326" i="2"/>
  <c r="F325" i="2"/>
  <c r="D84" i="2"/>
  <c r="D89" i="2"/>
  <c r="D340" i="4"/>
  <c r="D90" i="2" s="1"/>
  <c r="F63" i="2"/>
  <c r="F322" i="2" l="1"/>
  <c r="F323" i="2"/>
  <c r="F92" i="2"/>
  <c r="F159" i="2"/>
  <c r="F160" i="2"/>
  <c r="F161" i="2"/>
  <c r="F162" i="2"/>
  <c r="F163" i="2"/>
  <c r="F164" i="2"/>
  <c r="F165" i="2"/>
  <c r="F166" i="2"/>
  <c r="F167" i="2"/>
  <c r="F168" i="2"/>
  <c r="F169" i="2"/>
  <c r="F170" i="2"/>
  <c r="F171" i="2"/>
  <c r="F172" i="2"/>
  <c r="F173" i="2"/>
  <c r="F174" i="2"/>
  <c r="F175" i="2"/>
  <c r="F176" i="2"/>
  <c r="F177" i="2"/>
  <c r="F178" i="2"/>
  <c r="F179" i="2"/>
  <c r="F180" i="2"/>
  <c r="F140" i="2"/>
  <c r="F141" i="2"/>
  <c r="F142" i="2"/>
  <c r="F143" i="2"/>
  <c r="F144" i="2"/>
  <c r="F145" i="2"/>
  <c r="F146" i="2"/>
  <c r="F147" i="2"/>
  <c r="F148" i="2"/>
  <c r="F149" i="2"/>
  <c r="F150" i="2"/>
  <c r="F151" i="2"/>
  <c r="F152" i="2"/>
  <c r="F153" i="2"/>
  <c r="F154" i="2"/>
  <c r="F155" i="2"/>
  <c r="F156" i="2"/>
  <c r="F157" i="2"/>
  <c r="F158" i="2"/>
  <c r="F135" i="2"/>
  <c r="F136" i="2"/>
  <c r="F137" i="2"/>
  <c r="F138" i="2"/>
  <c r="F139" i="2"/>
  <c r="F134" i="2"/>
  <c r="F133" i="2"/>
  <c r="F132" i="2"/>
  <c r="F131" i="2"/>
  <c r="F130" i="2"/>
  <c r="F129" i="2"/>
  <c r="F329" i="2" l="1"/>
  <c r="F331" i="2" s="1"/>
  <c r="C375" i="2" s="1"/>
  <c r="F105" i="2"/>
  <c r="F106" i="2"/>
  <c r="F107" i="2"/>
  <c r="F108" i="2"/>
  <c r="F109" i="2"/>
  <c r="F110" i="2"/>
  <c r="F111" i="2"/>
  <c r="F112" i="2"/>
  <c r="F113" i="2"/>
  <c r="F114" i="2"/>
  <c r="F115" i="2"/>
  <c r="F116" i="2"/>
  <c r="F117" i="2"/>
  <c r="F118" i="2"/>
  <c r="F119" i="2"/>
  <c r="F120" i="2"/>
  <c r="F121" i="2"/>
  <c r="F122" i="2"/>
  <c r="F104" i="2"/>
  <c r="F103" i="2"/>
  <c r="F100" i="2"/>
  <c r="F99" i="2"/>
  <c r="F98" i="2"/>
  <c r="F97" i="2"/>
  <c r="F96" i="2"/>
  <c r="F76" i="2"/>
  <c r="F101" i="2" l="1"/>
  <c r="F74" i="2"/>
  <c r="F73" i="2"/>
  <c r="F72" i="2"/>
  <c r="F57" i="2"/>
  <c r="F49" i="2"/>
  <c r="F184" i="2" l="1"/>
  <c r="F185" i="2"/>
  <c r="F186" i="2"/>
  <c r="F183" i="2"/>
  <c r="F187" i="2" l="1"/>
  <c r="F218" i="2"/>
  <c r="F217" i="2"/>
  <c r="F216" i="2"/>
  <c r="F213" i="2"/>
  <c r="F212" i="2"/>
  <c r="F211" i="2"/>
  <c r="F210" i="2"/>
  <c r="F207" i="2"/>
  <c r="F206" i="2"/>
  <c r="F205" i="2"/>
  <c r="F204" i="2"/>
  <c r="F203" i="2"/>
  <c r="F202" i="2"/>
  <c r="F201" i="2"/>
  <c r="F200" i="2"/>
  <c r="F199" i="2"/>
  <c r="F198" i="2"/>
  <c r="F197" i="2"/>
  <c r="F196" i="2"/>
  <c r="F193" i="2"/>
  <c r="F192" i="2"/>
  <c r="F191" i="2"/>
  <c r="F128" i="2"/>
  <c r="F181" i="2" s="1"/>
  <c r="F124" i="2"/>
  <c r="F123" i="2"/>
  <c r="F126" i="2" s="1"/>
  <c r="F93" i="2"/>
  <c r="F91" i="2"/>
  <c r="F90" i="2"/>
  <c r="F89" i="2"/>
  <c r="F85" i="2"/>
  <c r="F84" i="2"/>
  <c r="F80" i="2"/>
  <c r="F79" i="2"/>
  <c r="F75" i="2"/>
  <c r="F71" i="2"/>
  <c r="F70" i="2"/>
  <c r="F69" i="2"/>
  <c r="F65" i="2"/>
  <c r="F64" i="2"/>
  <c r="F59" i="2"/>
  <c r="F58" i="2"/>
  <c r="F56" i="2"/>
  <c r="F53" i="2"/>
  <c r="F52" i="2"/>
  <c r="F51" i="2"/>
  <c r="F50" i="2"/>
  <c r="F48" i="2"/>
  <c r="F44" i="2"/>
  <c r="F43" i="2"/>
  <c r="F42" i="2"/>
  <c r="F41" i="2"/>
  <c r="F38" i="2"/>
  <c r="F37" i="2"/>
  <c r="F36" i="2"/>
  <c r="F35" i="2"/>
  <c r="F34" i="2"/>
  <c r="F31" i="2"/>
  <c r="F30" i="2"/>
  <c r="F29" i="2"/>
  <c r="F28" i="2"/>
  <c r="F66" i="2" l="1"/>
  <c r="F94" i="2"/>
  <c r="F77" i="2"/>
  <c r="F208" i="2"/>
  <c r="F194" i="2"/>
  <c r="F87" i="2"/>
  <c r="F81" i="2"/>
  <c r="F60" i="2"/>
  <c r="F219" i="2"/>
  <c r="C373" i="2" s="1"/>
  <c r="F54" i="2"/>
  <c r="F45" i="2"/>
  <c r="F39" i="2"/>
  <c r="F32" i="2"/>
  <c r="F188" i="2" l="1"/>
  <c r="C370" i="2" s="1"/>
  <c r="C371" i="2"/>
  <c r="C372" i="2"/>
  <c r="C378" i="2" l="1"/>
</calcChain>
</file>

<file path=xl/sharedStrings.xml><?xml version="1.0" encoding="utf-8"?>
<sst xmlns="http://schemas.openxmlformats.org/spreadsheetml/2006/main" count="2402" uniqueCount="979">
  <si>
    <t>No</t>
  </si>
  <si>
    <t>Description of Activities</t>
  </si>
  <si>
    <t>Quantity</t>
  </si>
  <si>
    <t>m³</t>
  </si>
  <si>
    <t>m</t>
  </si>
  <si>
    <t>pcs</t>
  </si>
  <si>
    <t>Pcs</t>
  </si>
  <si>
    <t>Unit</t>
  </si>
  <si>
    <t>MPPT invertor Hybrid-Hyper 7KW (120 AMP and IP 65)
Compact “all-in-one” system
Smart Grid, Back-Up, Oﬀ/On Grid 
Intelligent storage management Seamless switchover to keep your power on during outage (&lt;8ms UPS level) 
Simplicity of use and operation “Plug Play” Installation
 Local and remote monitoring
Configurable AC / solar / generator charger priority 
 Supporting Wi-Fi monitoring and built-in 2 strings of MPP trackers
Voltage out put 230 VAC +- 5%
Frequency 50 Hz 60Hz (Auto sensing)
( warranty is a must)</t>
  </si>
  <si>
    <t>Wiring of solar system as per standard requirement including tempol and other accessories.</t>
  </si>
  <si>
    <t>Summary of BoQ</t>
  </si>
  <si>
    <t>Cleaning of water with compressor machine with all required activities.</t>
  </si>
  <si>
    <t xml:space="preserve">Test of quality of water for all important chemical, biological and physical parameters with the report of the result. </t>
  </si>
  <si>
    <t>Chlorination of water well according to the standard of MoRRD, with all required activities.</t>
  </si>
  <si>
    <r>
      <t>Materials Test:</t>
    </r>
    <r>
      <rPr>
        <sz val="11"/>
        <color theme="1"/>
        <rFont val="Calibri"/>
        <family val="2"/>
        <scheme val="minor"/>
      </rPr>
      <t xml:space="preserve"> This position includes the following items</t>
    </r>
    <r>
      <rPr>
        <b/>
        <sz val="11"/>
        <color theme="1"/>
        <rFont val="Calibri"/>
        <family val="2"/>
        <scheme val="minor"/>
      </rPr>
      <t xml:space="preserve">: </t>
    </r>
    <r>
      <rPr>
        <sz val="11"/>
        <color theme="1"/>
        <rFont val="Calibri"/>
        <family val="2"/>
        <scheme val="minor"/>
      </rPr>
      <t>Materials' tests (steel bar, cement, burnt brick, mountain stone, drinking water and etc), concrete mix design, Concrete compressive strength test from each sections (structure) like footing, ring beams, columns, slabs and floors concrete. (6 cylinders /cubes from each section, 3 cylinders/ cubs for test after 7 days and other 3 for test after 28 days). Before concreting mix design aggregates sample is required.</t>
    </r>
  </si>
  <si>
    <t>LS</t>
  </si>
  <si>
    <r>
      <t xml:space="preserve">Installation of marble stone signboard : </t>
    </r>
    <r>
      <rPr>
        <sz val="11"/>
        <color theme="1"/>
        <rFont val="Calibri"/>
        <family val="2"/>
        <scheme val="minor"/>
      </rPr>
      <t xml:space="preserve">Supplying and installation of one signboard size 60x120cm, th= 3cm,made of marble stone on beside the entrance door wall in main building. And should be written in English and Dari. The board will be installed before handing over of building. Design will be given before the handing over. </t>
    </r>
  </si>
  <si>
    <r>
      <t xml:space="preserve">Demobilization: </t>
    </r>
    <r>
      <rPr>
        <sz val="11"/>
        <color theme="1"/>
        <rFont val="Calibri"/>
        <family val="2"/>
        <scheme val="minor"/>
      </rPr>
      <t>This position includes the following items:
Removing of all equipment, tools machinery, machinery, scaffolds, formwork, false work, toilets, containers and etc. 
Final cleaning of the entire project site inclusive technical objects.</t>
    </r>
  </si>
  <si>
    <t>Mobilization and demobilization</t>
  </si>
  <si>
    <r>
      <t xml:space="preserve">Excavation of the footings and walls' foundation, </t>
    </r>
    <r>
      <rPr>
        <sz val="11"/>
        <color theme="1"/>
        <rFont val="Calibri"/>
        <family val="2"/>
        <scheme val="minor"/>
      </rPr>
      <t>including shaping and cleaning. The depth of the foundations and trenches will be up to 120 cm, type of soil is natural ordinary ground soft soil. If excavated soil is not needed so it should be removed from the project site.</t>
    </r>
  </si>
  <si>
    <t>Total cost</t>
  </si>
  <si>
    <t>1.1.1</t>
  </si>
  <si>
    <t>1.1.2</t>
  </si>
  <si>
    <t>1.1.4</t>
  </si>
  <si>
    <t>Sub - Total of mobilization and demobilization</t>
  </si>
  <si>
    <t>Earth works</t>
  </si>
  <si>
    <t>1.2.1</t>
  </si>
  <si>
    <t>1.2.2</t>
  </si>
  <si>
    <t>1.2.3</t>
  </si>
  <si>
    <t>1.2.4</t>
  </si>
  <si>
    <t>1.2.5</t>
  </si>
  <si>
    <t>Sub - Total of earth works</t>
  </si>
  <si>
    <t>Masonry works</t>
  </si>
  <si>
    <t>1.3.1</t>
  </si>
  <si>
    <t>1.3.2</t>
  </si>
  <si>
    <t>1.3.3</t>
  </si>
  <si>
    <t>1.3.4</t>
  </si>
  <si>
    <t>Sub-Total of masonry works</t>
  </si>
  <si>
    <t xml:space="preserve">Concrete works </t>
  </si>
  <si>
    <t>1.4.2</t>
  </si>
  <si>
    <t>1.4.3</t>
  </si>
  <si>
    <t>1.4.4</t>
  </si>
  <si>
    <t>1.4.5</t>
  </si>
  <si>
    <t xml:space="preserve">Sub-Total Concrete Works </t>
  </si>
  <si>
    <t>1.5.1</t>
  </si>
  <si>
    <t>1.5.2</t>
  </si>
  <si>
    <t>1.5.3</t>
  </si>
  <si>
    <t>1.6.1</t>
  </si>
  <si>
    <t>1.6.2</t>
  </si>
  <si>
    <t>Sub-Total of plaster works</t>
  </si>
  <si>
    <t>1.7.3</t>
  </si>
  <si>
    <t>1.7.4</t>
  </si>
  <si>
    <t>1.7.5</t>
  </si>
  <si>
    <t>1.7.6</t>
  </si>
  <si>
    <t>1.8.1</t>
  </si>
  <si>
    <t xml:space="preserve">Sub-Total of Metal works </t>
  </si>
  <si>
    <t>Painting Works</t>
  </si>
  <si>
    <t>1.9.1</t>
  </si>
  <si>
    <t>1.9.2</t>
  </si>
  <si>
    <t>1.9.3</t>
  </si>
  <si>
    <t>Sub-Total of Painting Work</t>
  </si>
  <si>
    <t>Roofing Works</t>
  </si>
  <si>
    <t>1.10.1</t>
  </si>
  <si>
    <t>1.10.2</t>
  </si>
  <si>
    <t>1.10.3</t>
  </si>
  <si>
    <t>1.11.1</t>
  </si>
  <si>
    <t>1.11.2</t>
  </si>
  <si>
    <t>1.11.3</t>
  </si>
  <si>
    <t>1.11.4</t>
  </si>
  <si>
    <t>1.11.5</t>
  </si>
  <si>
    <t>Sub-Total of Electrical works</t>
  </si>
  <si>
    <t>1.13.1</t>
  </si>
  <si>
    <t>1.13.2</t>
  </si>
  <si>
    <t>m3</t>
  </si>
  <si>
    <t xml:space="preserve">Supply and Installation of UPVC pipe by diameter 1" (rising pipe ) high quality including all needed fitting, installation and connection to the water reservoir  with all required activities. </t>
  </si>
  <si>
    <t xml:space="preserve">Excavation for apron with all related activities. </t>
  </si>
  <si>
    <t xml:space="preserve">Stone pitching by river boulder below of PCC of apron with all related activities. </t>
  </si>
  <si>
    <t xml:space="preserve">PCC concrete (1:2:4) for apron including of metallic shuttering  with all required activities. </t>
  </si>
  <si>
    <t>Back filling around the apron of the water well, th= 15cm with required compaction and required activities.</t>
  </si>
  <si>
    <t xml:space="preserve">Casting o crashed aggregate around the apron th= 10cm , with all required activities </t>
  </si>
  <si>
    <t>Supply and installation of submersible water pump, 1 inch best quality 0.5-1 liter/ sec,  H=100 -120 meter ) compatible with all needed requirement (needed pipes, valves, cable for electricity connection + 100m best quality 1 inch best quality pipe for watering of green area)  and all required activities (warranty is a must ). Sample should be provided for approval.</t>
  </si>
  <si>
    <t xml:space="preserve">Supply and installation of 7 KW Solar System (Hybrid). </t>
  </si>
  <si>
    <t>Solar Panel Half-Cell Modules (400 WATT) new Monocrystalline technology  with size of 175x104 cm 120 cell working in all conditions ( warranty is a must)</t>
  </si>
  <si>
    <t>Lead acid batteries / Evolutionary Power (EVA) (495*190*430mm) 12 V, 220 amp, and 8 years battery life IEC 61427-1 or similar product with same standard (waranty is a must).</t>
  </si>
  <si>
    <t>System</t>
  </si>
  <si>
    <t>RCC works for the foundation of the metallic moveable stand of Solar panels on the ground (80cm x 80 cm x 120cm ) the diameter of main steel bar should be 16mm and the diameter of stirrups should be 10mm, according to solar steel framing and with consultation of UNHCR technical engineer. One RCC foundation for each 10 panels.</t>
  </si>
  <si>
    <t>Frame</t>
  </si>
  <si>
    <t>Sub-total for Supply and installation of 7 KW solar system</t>
  </si>
  <si>
    <t>Items' description</t>
  </si>
  <si>
    <t>Project cost per activity</t>
  </si>
  <si>
    <t xml:space="preserve">Sub-total for Supply and installation of 7 KW solar system </t>
  </si>
  <si>
    <t xml:space="preserve">Grand-Total </t>
  </si>
  <si>
    <r>
      <rPr>
        <b/>
        <sz val="12"/>
        <color theme="1"/>
        <rFont val="Calibri"/>
        <family val="2"/>
        <scheme val="minor"/>
      </rPr>
      <t xml:space="preserve">General Notes: </t>
    </r>
    <r>
      <rPr>
        <sz val="11"/>
        <color theme="1"/>
        <rFont val="Calibri"/>
        <family val="2"/>
        <scheme val="minor"/>
      </rPr>
      <t xml:space="preserve">
1. All materials and workmanship shall be in accordance with Engineering Standards, Materials Specifications, and Drawings. 
2. All main installations/system modifications will be approved and inspected by UNHCR/Government/Partner Engineer prior to its implementation. 
3. The construction materials and items used in the projects need to be inspected and approved by engineer in charge. Approval of items are linked to the approval of submittals which should be shared two weeks in advance of delivery to projects site, for each item.  
4. Contractors shall maintain a copy of the current national and international Engineering Standards on-site at all times during construction. 
5. Structural drawings shall be used in conjunction with the specifications and other project drawings and shall confirm to the requirement of the standard design of the Government of Afghanistan. 
6. The contractor should ensure that implementation of the project will not cause damage to adjacent buildings, utilities or other property. This requirement is particularly important during foundation excavation.
7. Prior to its implementation, the contractor shall compare and coordinate the drawings of all components and report any discrepancies between the drawings and BoQ, to UNHCR.
8. The contractor shall review and compare dimensions between architectural and structural drawings prior to its implementation.
9. No structural member shall be cut or notched or otherwise reduced in strength unless approved by UNHCR/Government.
10. The contractor shall coordinate architectural, electrical, mechanical and plumbing drawings for anchored, embedded or supported items and notify UNHCR of any discrepancies.
11. The cost shall include for purchase, delivery, installation, placing, workmanship and required activities to working order of each activity.</t>
    </r>
  </si>
  <si>
    <r>
      <t>m</t>
    </r>
    <r>
      <rPr>
        <sz val="10"/>
        <color theme="1"/>
        <rFont val="Calibri"/>
        <family val="2"/>
      </rPr>
      <t>³</t>
    </r>
  </si>
  <si>
    <r>
      <t>m</t>
    </r>
    <r>
      <rPr>
        <sz val="10"/>
        <color theme="1"/>
        <rFont val="Calibri"/>
        <family val="2"/>
      </rPr>
      <t>²</t>
    </r>
  </si>
  <si>
    <r>
      <t xml:space="preserve">Laying of river boulder stone </t>
    </r>
    <r>
      <rPr>
        <sz val="11"/>
        <color theme="1"/>
        <rFont val="Calibri"/>
        <family val="2"/>
        <scheme val="minor"/>
      </rPr>
      <t>for inside the rooms t=20cm ,walkway around the building t =15 cm with compaction and all related activities. Size of stone should be around 8cm -15cm</t>
    </r>
  </si>
  <si>
    <r>
      <t xml:space="preserve">Stone masonry for foundation </t>
    </r>
    <r>
      <rPr>
        <sz val="11"/>
        <color theme="1"/>
        <rFont val="Calibri"/>
        <family val="2"/>
        <scheme val="minor"/>
      </rPr>
      <t>below the ground (Gharqa) with ratio of 1:4 of cement, sand mortar (volume of mortar should be between 30% to 35%) including curing. H=80-120CM, width = 60-80cm
All stones shall be hard durable, stone shall be chisel dressed on all beds(all sides) ,Minimum height of stone shall be 20 cm,max 30 cm and length not less than 1.5 times of heights, consideration of the stone bond is the priority of the quality, all stones shall be thoroughly wetted before use, the masonry shall be kept moist for a period of at leas 10 days. 
Including pointing with ratio of 1:3 cement and sand mortar, below the ground  and above the ground level on both sides ( before backfilling)!.  Stones should be moistured while pointing.</t>
    </r>
  </si>
  <si>
    <r>
      <t>Stone masonry  for super structure:</t>
    </r>
    <r>
      <rPr>
        <sz val="11"/>
        <color theme="1"/>
        <rFont val="Calibri"/>
        <family val="2"/>
        <scheme val="minor"/>
      </rPr>
      <t xml:space="preserve"> stone masonry for the top of foundation (Cursi) where it is visible, with ratio of 1:4 of cement, sand mortar (volume of mortar should be between 30% to 35%) in size of 60x40cm/ width and height
All stones shall be hard durable, stone shall be chisel dressed on all beds(all sides) ,Minimum height of stone shall be 20 cm,max 30 cm and length not less than 1.5 times of heights, consideration of the stone bond is the priority of the quality, all stones shall be thoroughly wetted before use, the masonry shall be kept moist for a period of at leas 10 days. 
Including pointing with ratio of 1:3 cement and sand mortar, below the ground and above the ground level on both sides ( before backfilling)!.  Stones should be moisture while pointing.</t>
    </r>
  </si>
  <si>
    <r>
      <t xml:space="preserve">Earthling strip, </t>
    </r>
    <r>
      <rPr>
        <sz val="11"/>
        <color theme="1"/>
        <rFont val="Calibri"/>
        <family val="2"/>
        <scheme val="minor"/>
      </rPr>
      <t>alloy or hot-dip galvanized steel for lightning; 
Supplying and placing earthling strip, grounding rod 30x4mm strap steel holder ,welded joints or equal screwed cross connectors, between blinding layers and foundation /rainwater down pipes. The Earthling strip alloy will be placed according the drawings.</t>
    </r>
  </si>
  <si>
    <r>
      <rPr>
        <b/>
        <sz val="11"/>
        <color theme="1"/>
        <rFont val="Calibri"/>
        <family val="2"/>
        <scheme val="minor"/>
      </rPr>
      <t>Preliminary Remarks:</t>
    </r>
    <r>
      <rPr>
        <sz val="11"/>
        <color theme="1"/>
        <rFont val="Calibri"/>
        <family val="2"/>
        <scheme val="minor"/>
      </rPr>
      <t xml:space="preserve">
Supplying and placing chips th=3cm to 5cm for flooring, thresholds and exterior staircases, and window sill along the wall.
Inclusive baseboards of an average height of about 15 cm along all surrounding walls, cleaning, rubbing, polishing and sealing of all joints with cement and the joints between wall and terrazzo must be sealed with flexible and paintable material.
Construction starts after sampling by the client.</t>
    </r>
  </si>
  <si>
    <r>
      <t>m</t>
    </r>
    <r>
      <rPr>
        <sz val="10"/>
        <rFont val="Calibri"/>
        <family val="2"/>
      </rPr>
      <t>²</t>
    </r>
  </si>
  <si>
    <r>
      <t>Marble stone for windows sill inside rooms;</t>
    </r>
    <r>
      <rPr>
        <sz val="11"/>
        <color theme="1"/>
        <rFont val="Calibri"/>
        <family val="2"/>
        <scheme val="minor"/>
      </rPr>
      <t xml:space="preserve"> width=25cm with different length according  the drawings; t = 2 cm. Joint between wall, window and marble sill must be filled with flexible and paintable t = 5mm. 3cm mortar bed should be considered. All edges must be chamfered and gridded. Wardak marble stone, the sample is to be agreed in advance.</t>
    </r>
  </si>
  <si>
    <r>
      <rPr>
        <b/>
        <sz val="11"/>
        <color theme="1"/>
        <rFont val="Calibri"/>
        <family val="2"/>
        <scheme val="minor"/>
      </rPr>
      <t>Preliminary Remarks:</t>
    </r>
    <r>
      <rPr>
        <sz val="11"/>
        <color theme="1"/>
        <rFont val="Calibri"/>
        <family val="2"/>
        <scheme val="minor"/>
      </rPr>
      <t xml:space="preserve">
Paint coating for all plaster on exterior and interior walls and ceilings (best quality plastic paint) consisting of a ground coat and a finishing coat of painting due to manufacturer’s codes. The finishing coat has to cover the ground coat completely. All surfaces have to be dry, clean and free from dust / oil.
Joints between walls and ceiling cut by trowel, all required activities (required filling and required paint coating , complete job) . Inclusive all soffits of windows and doors, painting of small areas, cleaning if necessary, all scaffolding is to be  calculated in the unit rate.
Sample of pint and filling materials should be provided for approval and color with the choice of client.</t>
    </r>
  </si>
  <si>
    <r>
      <t xml:space="preserve">Chimney pipe and cap
</t>
    </r>
    <r>
      <rPr>
        <sz val="11"/>
        <color theme="1"/>
        <rFont val="Calibri"/>
        <family val="2"/>
        <scheme val="minor"/>
      </rPr>
      <t>Supply and installation of Chimney pipes including caps for inside of rooms and head cap on the roof made of iron sheet 0.5mm, diameter should be 75mm, lengths will be 2.8 m for ground floor, including metal elbows and connectors.</t>
    </r>
  </si>
  <si>
    <r>
      <t>Province:</t>
    </r>
    <r>
      <rPr>
        <sz val="11"/>
        <color theme="1"/>
        <rFont val="Calibri"/>
        <family val="2"/>
        <scheme val="minor"/>
      </rPr>
      <t xml:space="preserve"> Kunduz</t>
    </r>
  </si>
  <si>
    <r>
      <t xml:space="preserve">Installation of Bitumen sheet </t>
    </r>
    <r>
      <rPr>
        <sz val="11"/>
        <color theme="1"/>
        <rFont val="Calibri"/>
        <family val="2"/>
        <scheme val="minor"/>
      </rPr>
      <t>under the first brick row of masonry walls. Supply and installation of one layer Bitumen sheet (Isogam) best quality on the top ring beam and under  the first brick layer of masonry in ground floor, thickness of sheet t = 5mm which one side shall be covered by aluminum sheet.</t>
    </r>
  </si>
  <si>
    <r>
      <rPr>
        <b/>
        <sz val="11"/>
        <color theme="1"/>
        <rFont val="Calibri"/>
        <family val="2"/>
        <scheme val="minor"/>
      </rPr>
      <t xml:space="preserve">Preliminary Remarks: </t>
    </r>
    <r>
      <rPr>
        <sz val="11"/>
        <color theme="1"/>
        <rFont val="Calibri"/>
        <family val="2"/>
        <scheme val="minor"/>
      </rPr>
      <t xml:space="preserve"> Only cement plaster has to be applied for all surfaces.
Material: plaster, mixing cement//sand 1:3,  grain size max 2,00 mm, applied with 2 layers, first layer with serrated trowel, second layer as final rendering with smooth, clean and plain surface, all exterior edges beveled. 
Inclusive all soffits of windows and doors and rendering of small areas.
Note: The scaffolding is included.</t>
    </r>
  </si>
  <si>
    <t>Filling with gravel pack around the filter casing pipe with river round shape gravel  by the size of 2-10 mm  with all required activities. Sample should be provided for approval.</t>
  </si>
  <si>
    <t>1.12.1</t>
  </si>
  <si>
    <t>1.13.3</t>
  </si>
  <si>
    <t>1.13.4</t>
  </si>
  <si>
    <t>1.13.5</t>
  </si>
  <si>
    <t>1.13.6</t>
  </si>
  <si>
    <t>1.13.7</t>
  </si>
  <si>
    <t>1.13.8</t>
  </si>
  <si>
    <t>1.13.9</t>
  </si>
  <si>
    <t>1.13.10</t>
  </si>
  <si>
    <r>
      <t xml:space="preserve">Mobilization: </t>
    </r>
    <r>
      <rPr>
        <sz val="11"/>
        <color theme="1"/>
        <rFont val="Calibri"/>
        <family val="2"/>
        <scheme val="minor"/>
      </rPr>
      <t xml:space="preserve">This position includes the following items:
Supplying and maintaining the complete equipment which are necessary for the implementation of the entire project  like tools, machinery, scaffolds, formwork, false work, toilets, containers and etc. 
Building and rebuilding of construction roads between facility site and construction site if necessary and as no otherwise already existing. 
Cleaning of the construction site including cutting the existing trees, cutting, filling and leveling of area where it is required. Rubbish has to be regularly removed completely from the construction site. 
Supplying, distributing and maintaining of water, electricity and light at the construction site including all necessary materials like cables, pipelines, water pumps, lights etc.
Supplying and placing sheets and other adequate materials for protection of already built-in parts like plaster, windows, doors, tiles, flooring, fittings, etc.
Final cleaning of the complete building inclusive technical objects.  </t>
    </r>
  </si>
  <si>
    <t xml:space="preserve">Provision and installation Italian solar water boiler capacity 100 liter </t>
  </si>
  <si>
    <t>Making and installation of MDF cabinet for kitchen</t>
  </si>
  <si>
    <t>Provision and installation of ceiling sheet tickness 250 mm</t>
  </si>
  <si>
    <t>Single pole switch under plaster 10 Amp 1phase good quality made in Iran</t>
  </si>
  <si>
    <t>Two pole switches under plaster 10 Amp 1phase good quality made in Iran</t>
  </si>
  <si>
    <t>Fluorescent lights fixture 2x36 w,50hz good quality made in Iran</t>
  </si>
  <si>
    <t>Fluorescent lights fixture 1x40 w,50hz good quality made in Iran</t>
  </si>
  <si>
    <t>Two Way switch under plaster 10 Amp 1phase good quality made in Iran</t>
  </si>
  <si>
    <t>Sockets outlet single phase 10 Amp good quality made in Iran</t>
  </si>
  <si>
    <t>Main distribution panel complete with 80 Amp Main switch and 2x40 amp fuse</t>
  </si>
  <si>
    <t>Wire 1*2.5mm2 good quality made in Iran</t>
  </si>
  <si>
    <t>Wire 1 x 4 mm2 good quality made in Iran</t>
  </si>
  <si>
    <t>PVC conduits 1 inches</t>
  </si>
  <si>
    <t>PVC conduits 2 inches</t>
  </si>
  <si>
    <t>PVC conduits 3 inches</t>
  </si>
  <si>
    <t>Cable 1(3x16mm2) for grounding good quality made in Iran</t>
  </si>
  <si>
    <t>Cable 1x25mm2 for grounding good quality made in Iran</t>
  </si>
  <si>
    <t>Distribution panel completed with 1x40 Amp main CR 2 x 16 automatic fuse</t>
  </si>
  <si>
    <t>RCBO and 10 x 20 Amp automatic fuse</t>
  </si>
  <si>
    <t>RCBO (residual current circuit breaker with over current</t>
  </si>
  <si>
    <t>Cable 1 (2x25mm) for main feeder good quality made in Turkish</t>
  </si>
  <si>
    <t>Ceiling fan (made in Germany best quality)</t>
  </si>
  <si>
    <t>PVC Joint Box</t>
  </si>
  <si>
    <t>PVC pipe 4 inch schedule 80 for block water system with all necessaries requirement and fitting</t>
  </si>
  <si>
    <t>PVC pipe 3 inch schedule 80 for ventilation system with all necessaries requirement and fitting</t>
  </si>
  <si>
    <t xml:space="preserve">PVC pipe 2 inch schedule 80 for sewage system with all necessaries requirement and fitting </t>
  </si>
  <si>
    <t xml:space="preserve">Sink for WC  with all necessary equepment </t>
  </si>
  <si>
    <t xml:space="preserve">Supply and installation of water storage with capacity 2000 liter 3 mm thicknes </t>
  </si>
  <si>
    <t>Wash basin including mirror and all relevant fitting(Iranian type best quality )</t>
  </si>
  <si>
    <t>Shower stainless steel with mixer tap for hot and cold water</t>
  </si>
  <si>
    <t xml:space="preserve">Brass tap 0.5 inch </t>
  </si>
  <si>
    <t>PPR 100 MTA (50x1 1/2") Male Adapter</t>
  </si>
  <si>
    <t xml:space="preserve">PPR 100 MTA (32x1") Male Adapter </t>
  </si>
  <si>
    <t xml:space="preserve">PPR100 MTA (25x3/4") Male Adapter </t>
  </si>
  <si>
    <t xml:space="preserve">PPR 100 MTA (20x1/2") Male Adapter </t>
  </si>
  <si>
    <t xml:space="preserve">PPR 100 Tee(40x32x40) </t>
  </si>
  <si>
    <t xml:space="preserve">PPR 100 Tee (32x25x32) </t>
  </si>
  <si>
    <t xml:space="preserve">PPR 100 Tee (32x20x32) </t>
  </si>
  <si>
    <t xml:space="preserve">PPR 100 Tee (25x20x25) </t>
  </si>
  <si>
    <t xml:space="preserve">PPR Saddle Clamp (50x1/2") </t>
  </si>
  <si>
    <t xml:space="preserve">PPR Saddle Clamp (45x1/2") </t>
  </si>
  <si>
    <t xml:space="preserve">PPR Saddle Clamp (32x1/2") </t>
  </si>
  <si>
    <t xml:space="preserve">PPR Saddle Clamp (25x1/2") </t>
  </si>
  <si>
    <t xml:space="preserve">PPR Saddle Clamp (20x1/2") </t>
  </si>
  <si>
    <t xml:space="preserve">PPR Reducing Coupling (50x32) </t>
  </si>
  <si>
    <t xml:space="preserve">PPR Reducing Coupling (40x32) </t>
  </si>
  <si>
    <t xml:space="preserve">PPR Reducing Coupling (40x25) </t>
  </si>
  <si>
    <t xml:space="preserve">PPR Reducing Coupling (32x25) </t>
  </si>
  <si>
    <t xml:space="preserve">PPR Reducing Coupling (32x20) </t>
  </si>
  <si>
    <t xml:space="preserve">PPR Reducing Coupling (25x20) </t>
  </si>
  <si>
    <t xml:space="preserve">PPR Flanged Adapter (63x1/5") </t>
  </si>
  <si>
    <t xml:space="preserve">PPR Flanged Adapter (45x1") </t>
  </si>
  <si>
    <t xml:space="preserve">PPR Flanged Adapter (32x0/5") </t>
  </si>
  <si>
    <t xml:space="preserve">PPR Flanged Adapter (25x0/5") </t>
  </si>
  <si>
    <t xml:space="preserve">PPR Flanged Adapter (20x0/5") </t>
  </si>
  <si>
    <t xml:space="preserve">PPR  Saddle Clamp (125x1") </t>
  </si>
  <si>
    <t xml:space="preserve">PPR  Saddle Clamp (40x1") </t>
  </si>
  <si>
    <t xml:space="preserve">PPR  Saddle Clamp (40x3/4") </t>
  </si>
  <si>
    <t xml:space="preserve">PPR  Saddle Clamp (50x1") </t>
  </si>
  <si>
    <t xml:space="preserve">PPR  Saddle Clamp (50x3x4") </t>
  </si>
  <si>
    <t xml:space="preserve">PPR  Saddle Clamp (90x1") </t>
  </si>
  <si>
    <t xml:space="preserve">PPR Straight Coupling (40x40) </t>
  </si>
  <si>
    <t xml:space="preserve">PPR 100 Reducing Coupling (50x40)-butt fusion </t>
  </si>
  <si>
    <t>Teflon tape</t>
  </si>
  <si>
    <t>PPR green pipe 32 (1 inch)</t>
  </si>
  <si>
    <t>PPR green pipe 25 (0.5 inch)</t>
  </si>
  <si>
    <t xml:space="preserve">PPR green pipe 20 </t>
  </si>
  <si>
    <t>Valve 1 inch (brass type)</t>
  </si>
  <si>
    <t>Valve 0.5 inch (brass type)</t>
  </si>
  <si>
    <t>Link 110 PVC (polyvinyl chloride schedule 80)</t>
  </si>
  <si>
    <t>Link 90 PVC (polyvinyl chloride schedule 80)</t>
  </si>
  <si>
    <t>Three cntact 90 PVC (polyvinyl chloride schedule 80)</t>
  </si>
  <si>
    <t>Elbow 90 PVC (polyvinyl chloride schedule 80)</t>
  </si>
  <si>
    <t>Elbow 90 (45 degree)PVC (polyvinyl chloride schedule 80)</t>
  </si>
  <si>
    <t>Elbow 63 PVC (polyvinyl chloride schedule 80)</t>
  </si>
  <si>
    <t>Glue for installation of PVC fitting</t>
  </si>
  <si>
    <t xml:space="preserve">Excavation of foundation, septic tank foundationin </t>
  </si>
  <si>
    <t>Stone masonry of foundation &amp; supper stone masonry and septic tank with 1:4 mortar</t>
  </si>
  <si>
    <t>RCC concrete (1:1.5:3) of septic tank (rings, slabs and wall)</t>
  </si>
  <si>
    <t>Plastering of interior with ratio 1:3</t>
  </si>
  <si>
    <t>Burnt brick masonry with 1:4 cement mortar 35cm</t>
  </si>
  <si>
    <t xml:space="preserve">PCC (1:2:4) concrete for floor </t>
  </si>
  <si>
    <t>Insulation layer (three coat Gunny) with all required activities</t>
  </si>
  <si>
    <t xml:space="preserve">PVC pipe 4 inch (polyvinyl chloride) bar 8 </t>
  </si>
  <si>
    <t>Link 110 PVC (polyvinyl chloride) bar 8</t>
  </si>
  <si>
    <t>Elbow 110 PVC (polyvinyl chloride) bar 8</t>
  </si>
  <si>
    <t>Man/day</t>
  </si>
  <si>
    <t>Metallic plate, 3mm &amp; 5mm plate, for water tank galvanized (10,000 liter)</t>
  </si>
  <si>
    <t>Pillar for tank, 16x16x4mm</t>
  </si>
  <si>
    <t>Strengthen bracing (Bad band Now Dany)</t>
  </si>
  <si>
    <t>Galvanized Water pipes (in let 63 &amp; out let) 32mm &amp; over flow pipe</t>
  </si>
  <si>
    <t>GI sheet 24-gauge, Anti-freeze cover (glass wool) for insulation</t>
  </si>
  <si>
    <t>Pagard for stairs</t>
  </si>
  <si>
    <t>Security Grill for stairs @10mm</t>
  </si>
  <si>
    <t>Metallic sheet black 300x300x8mm</t>
  </si>
  <si>
    <t>Oil painting with anti crusion</t>
  </si>
  <si>
    <t>Polyethylene pipe 1- inch</t>
  </si>
  <si>
    <t>Transportation cost to designated site</t>
  </si>
  <si>
    <t>Installation wage including all construction activities</t>
  </si>
  <si>
    <r>
      <rPr>
        <b/>
        <sz val="11"/>
        <color theme="1"/>
        <rFont val="Calibri"/>
        <family val="2"/>
        <scheme val="minor"/>
      </rPr>
      <t>Compaction of foundation with sub base materials:</t>
    </r>
    <r>
      <rPr>
        <sz val="11"/>
        <color theme="1"/>
        <rFont val="Calibri"/>
        <family val="2"/>
        <scheme val="minor"/>
      </rPr>
      <t xml:space="preserve">  Compaction should be in two layers, the thickness of each layer should be 15cm after the required compaction which should be not less than 95%, the sample of sub base materials should be provided for approval to involve monitoring parties.</t>
    </r>
  </si>
  <si>
    <r>
      <t xml:space="preserve">Backfilling with soil inside the rooms: </t>
    </r>
    <r>
      <rPr>
        <sz val="11"/>
        <color theme="1"/>
        <rFont val="Calibri"/>
        <family val="2"/>
        <scheme val="minor"/>
      </rPr>
      <t>Backfilling should be done  in several layers, each layer should not be more than 15cm including of leveling, watering and compaction. The sample of the material shall be agreed prior to execution.</t>
    </r>
  </si>
  <si>
    <r>
      <t xml:space="preserve">Backfilling with soil inside the rooms: </t>
    </r>
    <r>
      <rPr>
        <sz val="11"/>
        <color theme="1"/>
        <rFont val="Calibri"/>
        <family val="2"/>
        <scheme val="minor"/>
      </rPr>
      <t>Backfilling Filling of ground  with ordinary soil up to +40 cm height including compaction</t>
    </r>
  </si>
  <si>
    <r>
      <t xml:space="preserve">Burnt brick masonry t = 35-25cm 
</t>
    </r>
    <r>
      <rPr>
        <sz val="11"/>
        <color theme="1"/>
        <rFont val="Calibri"/>
        <family val="2"/>
        <scheme val="minor"/>
      </rPr>
      <t xml:space="preserve">Burnt brick masonry t = 35-25cm with ratio of 1:4 cement and sand mortar by using the first-class burnt clay bricks; including brick ties and breakthroughs for electrical cable, doors and windows. Openings will be deducted.
Note: Prior to supply the materials to the site, teh delivering of the sample is required for approval. </t>
    </r>
  </si>
  <si>
    <r>
      <t>PCC C15 including form work</t>
    </r>
    <r>
      <rPr>
        <sz val="11"/>
        <color theme="1"/>
        <rFont val="Calibri"/>
        <family val="2"/>
        <scheme val="minor"/>
      </rPr>
      <t xml:space="preserve"> below column's footings  th = 10 cm, below the stone masonry foundation and the including formwork, crushed material should be used and concrete shall be mixed by concrete mixer machine.</t>
    </r>
  </si>
  <si>
    <r>
      <t xml:space="preserve">RCC C25 (1:1:2) for ring beams &amp; Septic; </t>
    </r>
    <r>
      <rPr>
        <sz val="11"/>
        <color theme="1"/>
        <rFont val="Calibri"/>
        <family val="2"/>
        <scheme val="minor"/>
      </rPr>
      <t xml:space="preserve"> including formwork &amp; steel bar, crushed material should be used in concrete according the mix design or it will be selected by the Resident Engineer; concrete shall be  mixed by a mixer and the slump test shall be performed before casting. using of  vibrator is necessary during casting of the concrete.</t>
    </r>
  </si>
  <si>
    <r>
      <t>RCC C25 (1:1:2) for each individual column and footings</t>
    </r>
    <r>
      <rPr>
        <sz val="11"/>
        <color theme="1"/>
        <rFont val="Calibri"/>
        <family val="2"/>
        <scheme val="minor"/>
      </rPr>
      <t xml:space="preserve"> including all work including formwork &amp; steel bars, crushed material should be used in concrete according the mix design or it will be selected by the Resident Engineer; concrete shall be  mixed by a mixer and the slump test shall be performed before casting. using of  vibrator is necessary during casting of the concrete.</t>
    </r>
  </si>
  <si>
    <r>
      <t>RCC C25 (1:1:2) for slab, ramp, stairs and parapets;</t>
    </r>
    <r>
      <rPr>
        <sz val="11"/>
        <color theme="1"/>
        <rFont val="Calibri"/>
        <family val="2"/>
        <scheme val="minor"/>
      </rPr>
      <t xml:space="preserve"> including form work &amp; steel bar, crushed gravel material should be used in concrete,  gravel size will be selected according the mix design, concrete shall be mixed by mixer. Using of the vibrator machine is necessary during casting of concrete. </t>
    </r>
  </si>
  <si>
    <t>Double glass UPVC windows and wooden doors</t>
  </si>
  <si>
    <r>
      <t xml:space="preserve">Supply and installation of fly screen mesh </t>
    </r>
    <r>
      <rPr>
        <sz val="11"/>
        <color theme="1"/>
        <rFont val="Calibri"/>
        <family val="2"/>
        <scheme val="minor"/>
      </rPr>
      <t>with UPVC frame in front of windows from out side,  the mesh shall have UPVC frame including swings for frames and painting. Prior to provision, the sample should be provided for approval.</t>
    </r>
  </si>
  <si>
    <t>Sub-Total for double glass UPVC windows and doors</t>
  </si>
  <si>
    <r>
      <t xml:space="preserve">Plastering of ceiling:
</t>
    </r>
    <r>
      <rPr>
        <sz val="11"/>
        <color theme="1"/>
        <rFont val="Calibri"/>
        <family val="2"/>
        <scheme val="minor"/>
      </rPr>
      <t>Plastering of ceiling for both story and peak  t =1.5 cm in average with ratio of 1:3 mortar of cement and sand including all related works such as scaffolding and curing.</t>
    </r>
  </si>
  <si>
    <t>m2</t>
  </si>
  <si>
    <r>
      <t xml:space="preserve">Tile work:  </t>
    </r>
    <r>
      <rPr>
        <sz val="11"/>
        <color theme="1"/>
        <rFont val="Calibri"/>
        <family val="2"/>
        <scheme val="minor"/>
      </rPr>
      <t xml:space="preserve">tile work (1:4) for all interior wall of kitchen up to 3 m height including installation, sample has to be approved prior to provision and installation </t>
    </r>
  </si>
  <si>
    <r>
      <t xml:space="preserve">Supplying and installation of mosaic tiles(3 cm): </t>
    </r>
    <r>
      <rPr>
        <sz val="11"/>
        <color theme="1"/>
        <rFont val="Calibri"/>
        <family val="2"/>
        <scheme val="minor"/>
      </rPr>
      <t xml:space="preserve">for roof (1:4) including all required activiteis </t>
    </r>
  </si>
  <si>
    <r>
      <t xml:space="preserve">Supply and installation: </t>
    </r>
    <r>
      <rPr>
        <sz val="11"/>
        <color theme="1"/>
        <rFont val="Calibri"/>
        <family val="2"/>
        <scheme val="minor"/>
      </rPr>
      <t>false ceiling panel for WC and bathroom</t>
    </r>
  </si>
  <si>
    <r>
      <t xml:space="preserve">Gutter work: </t>
    </r>
    <r>
      <rPr>
        <sz val="11"/>
        <color theme="1"/>
        <rFont val="Calibri"/>
        <family val="2"/>
        <scheme val="minor"/>
      </rPr>
      <t xml:space="preserve">from GI 18 gauges (8x10) as per drawings with all required activities </t>
    </r>
  </si>
  <si>
    <r>
      <t xml:space="preserve">Supply and installation of Nickel Handrail: </t>
    </r>
    <r>
      <rPr>
        <sz val="11"/>
        <color theme="1"/>
        <rFont val="Calibri"/>
        <family val="2"/>
        <scheme val="minor"/>
      </rPr>
      <t xml:space="preserve">for ramp and main stairs of the building, building entrance ramp and Balconies, the distance between the vertical pole should not be more than 12cm, Nickel pipes diameter should be 50mm for the main structure and 40 mm for substructures. Thickness of the Nickel pipes should be 1mm.  The handrail should be fixed in the ground with steel bolts and all the Nickel parts shall be welded to each other at the connection points, H=85cm. </t>
    </r>
  </si>
  <si>
    <r>
      <t xml:space="preserve">Isogam: </t>
    </r>
    <r>
      <rPr>
        <sz val="11"/>
        <color theme="1"/>
        <rFont val="Calibri"/>
        <family val="2"/>
        <scheme val="minor"/>
      </rPr>
      <t>Proving of two layer isogam for roof (5mm thickness) good quality with installation and all required activities.</t>
    </r>
  </si>
  <si>
    <r>
      <t xml:space="preserve">Piece brick: </t>
    </r>
    <r>
      <rPr>
        <sz val="11"/>
        <color theme="1"/>
        <rFont val="Calibri"/>
        <family val="2"/>
        <scheme val="minor"/>
      </rPr>
      <t xml:space="preserve">for roof slopng with 10 cm thickness </t>
    </r>
  </si>
  <si>
    <t xml:space="preserve">Sub-total of roofing work </t>
  </si>
  <si>
    <t xml:space="preserve">Kitchen tools </t>
  </si>
  <si>
    <t>Provision and installation of oven for kitchen (best quality)</t>
  </si>
  <si>
    <t xml:space="preserve">Installation of ventilator fan(40x40) for building </t>
  </si>
  <si>
    <t>Sub-Total of Kitchen tools</t>
  </si>
  <si>
    <t xml:space="preserve">Electrical work </t>
  </si>
  <si>
    <t>Sub-Total of water supply and sewage systme</t>
  </si>
  <si>
    <t>Septic Tank</t>
  </si>
  <si>
    <t>Sub-total of septic tank</t>
  </si>
  <si>
    <t xml:space="preserve">Construction of Elevated Water Tanker 10,000 liter </t>
  </si>
  <si>
    <t>Sub-Total for water reservoir (10000 Liter)</t>
  </si>
  <si>
    <r>
      <t xml:space="preserve">PCC C15: </t>
    </r>
    <r>
      <rPr>
        <sz val="11"/>
        <color theme="1"/>
        <rFont val="Calibri"/>
        <family val="2"/>
        <scheme val="minor"/>
      </rPr>
      <t>for above the roof with thickness of 5 cm including formwork, crushed material should be used and concrete shall be mixed by concrete mixer machine.</t>
    </r>
  </si>
  <si>
    <r>
      <t>PCC C15 including form work</t>
    </r>
    <r>
      <rPr>
        <sz val="11"/>
        <color theme="1"/>
        <rFont val="Calibri"/>
        <family val="2"/>
        <scheme val="minor"/>
      </rPr>
      <t xml:space="preserve"> for first &amp; second floor, walkways around the building including formwork, crushed material should be used and concrete shall be mixed by concrete mixer machine.</t>
    </r>
  </si>
  <si>
    <t>Sub-total for Elevated 10000 Liters water tank</t>
  </si>
  <si>
    <t>1.1.3</t>
  </si>
  <si>
    <r>
      <t xml:space="preserve">Location: </t>
    </r>
    <r>
      <rPr>
        <sz val="11"/>
        <color theme="1"/>
        <rFont val="Calibri"/>
        <family val="2"/>
        <scheme val="minor"/>
      </rPr>
      <t xml:space="preserve">Dasht-e-Archi City, Dasht-e-Archi District, Kunduz Province  </t>
    </r>
  </si>
  <si>
    <r>
      <t xml:space="preserve"> Date:</t>
    </r>
    <r>
      <rPr>
        <sz val="11"/>
        <color theme="1"/>
        <rFont val="Calibri"/>
        <family val="2"/>
        <scheme val="minor"/>
      </rPr>
      <t xml:space="preserve"> 30-11-2023</t>
    </r>
  </si>
  <si>
    <t>External wall insulation and Plastering works</t>
  </si>
  <si>
    <t>1.4.1</t>
  </si>
  <si>
    <t>1.4.6</t>
  </si>
  <si>
    <t>1.4.7</t>
  </si>
  <si>
    <t>1.5.4</t>
  </si>
  <si>
    <t>1.6.3</t>
  </si>
  <si>
    <t>1.7.1</t>
  </si>
  <si>
    <t>1.7.2</t>
  </si>
  <si>
    <t>1.7.7</t>
  </si>
  <si>
    <t>1.7.8</t>
  </si>
  <si>
    <t>1.8.2</t>
  </si>
  <si>
    <t>1.10.4</t>
  </si>
  <si>
    <t>1.10.5</t>
  </si>
  <si>
    <t>1.12.2</t>
  </si>
  <si>
    <t>1.12.3</t>
  </si>
  <si>
    <t>1.12.4</t>
  </si>
  <si>
    <t>1.12.5</t>
  </si>
  <si>
    <t>1.12.6</t>
  </si>
  <si>
    <t>1.12.7</t>
  </si>
  <si>
    <t>1.12.8</t>
  </si>
  <si>
    <t>1.12.9</t>
  </si>
  <si>
    <t>1.12.10</t>
  </si>
  <si>
    <t>1.12.11</t>
  </si>
  <si>
    <t>1.12.12</t>
  </si>
  <si>
    <t>1.12.13</t>
  </si>
  <si>
    <t>1.12.14</t>
  </si>
  <si>
    <t>1.12.15</t>
  </si>
  <si>
    <t>1.12.16</t>
  </si>
  <si>
    <t>1.12.17</t>
  </si>
  <si>
    <t>1.12.18</t>
  </si>
  <si>
    <t>1.12.19</t>
  </si>
  <si>
    <t>1.12.20</t>
  </si>
  <si>
    <t>1.12.21</t>
  </si>
  <si>
    <t>1.12.22</t>
  </si>
  <si>
    <t>1.13.11</t>
  </si>
  <si>
    <t>1.13.12</t>
  </si>
  <si>
    <t>1.13.13</t>
  </si>
  <si>
    <t>1.13.14</t>
  </si>
  <si>
    <t>1.13.15</t>
  </si>
  <si>
    <t>1.13.16</t>
  </si>
  <si>
    <t>1.13.17</t>
  </si>
  <si>
    <t>1.13.18</t>
  </si>
  <si>
    <t>1.13.19</t>
  </si>
  <si>
    <t>1.13.20</t>
  </si>
  <si>
    <t>1.13.21</t>
  </si>
  <si>
    <t>1.13.22</t>
  </si>
  <si>
    <t>1.13.23</t>
  </si>
  <si>
    <t>1.13.24</t>
  </si>
  <si>
    <t>1.13.25</t>
  </si>
  <si>
    <t>1.13.26</t>
  </si>
  <si>
    <t>1.13.27</t>
  </si>
  <si>
    <t>1.13.28</t>
  </si>
  <si>
    <t>1.13.29</t>
  </si>
  <si>
    <t>1.13.30</t>
  </si>
  <si>
    <t>1.13.31</t>
  </si>
  <si>
    <t>1.13.32</t>
  </si>
  <si>
    <t>1.13.33</t>
  </si>
  <si>
    <t>1.13.34</t>
  </si>
  <si>
    <t>1.13.35</t>
  </si>
  <si>
    <t>1.13.36</t>
  </si>
  <si>
    <t>1.13.37</t>
  </si>
  <si>
    <t>1.13.38</t>
  </si>
  <si>
    <t>1.13.39</t>
  </si>
  <si>
    <t>1.13.40</t>
  </si>
  <si>
    <t>1.13.41</t>
  </si>
  <si>
    <t>1.13.42</t>
  </si>
  <si>
    <t>1.13.43</t>
  </si>
  <si>
    <t>1.13.44</t>
  </si>
  <si>
    <t>1.13.45</t>
  </si>
  <si>
    <t>1.13.46</t>
  </si>
  <si>
    <t>1.13.47</t>
  </si>
  <si>
    <t>1.13.48</t>
  </si>
  <si>
    <t>1.13.49</t>
  </si>
  <si>
    <t>1.13.50</t>
  </si>
  <si>
    <t>1.13.51</t>
  </si>
  <si>
    <t>1.13.52</t>
  </si>
  <si>
    <t>1.13.53</t>
  </si>
  <si>
    <t>1.14.1</t>
  </si>
  <si>
    <t>1.14.2</t>
  </si>
  <si>
    <t>1.14.3</t>
  </si>
  <si>
    <t>1.14.4</t>
  </si>
  <si>
    <t>1.14.5</t>
  </si>
  <si>
    <t>1.14.6</t>
  </si>
  <si>
    <t>1.14.7</t>
  </si>
  <si>
    <t>1.14.8</t>
  </si>
  <si>
    <t>1.14.9</t>
  </si>
  <si>
    <t>1.14.10</t>
  </si>
  <si>
    <r>
      <t>Grounding: made of copper rod,</t>
    </r>
    <r>
      <rPr>
        <sz val="11"/>
        <color theme="1"/>
        <rFont val="Calibri"/>
        <family val="2"/>
        <scheme val="minor"/>
      </rPr>
      <t xml:space="preserve"> length=3 m, dia=1.5 cm drilled in to the ground, including required copper cable 1x16 mm² for connection of ground earth with the main switch box all complete. Distance between the main switch and the earthling rod will be approximately</t>
    </r>
  </si>
  <si>
    <r>
      <t xml:space="preserve">Fire Extinguisher:                                             
</t>
    </r>
    <r>
      <rPr>
        <sz val="11"/>
        <color theme="1"/>
        <rFont val="Calibri"/>
        <family val="2"/>
        <scheme val="minor"/>
      </rPr>
      <t>Providing fire extinguisher type dry chemical ABC 20Ib (9.07Kg) for extinguishing wood, plastic, oil, Fires involving ELECTRICAL APPARATUS and Cooking OIL &amp; FAT etc, including wall bracket and wooden cabinet painted with red color with with all required activities.</t>
    </r>
  </si>
  <si>
    <t xml:space="preserve">Sub-total for digging 90m semi tube well
</t>
  </si>
  <si>
    <t>Matenity two story building</t>
  </si>
  <si>
    <r>
      <t xml:space="preserve">External walls insulation with Polystyrene 10cm, scre, mesh and paint:
</t>
    </r>
    <r>
      <rPr>
        <sz val="11"/>
        <color theme="1"/>
        <rFont val="Calibri"/>
        <family val="2"/>
        <scheme val="minor"/>
      </rPr>
      <t>Supply and installation of Polystrene (T=10)cm with instalation of screen+scroll /m2= No.6/pcs (L=min20cm) with required materials(Stuco Plaster) and Ragwall painting for the external walls around and parapet with all required activities.</t>
    </r>
  </si>
  <si>
    <t>Tiles and Marble works</t>
  </si>
  <si>
    <t>Sub-Total of Tiles and marble Works</t>
  </si>
  <si>
    <t xml:space="preserve">Metal works </t>
  </si>
  <si>
    <t>Water Supply and Sewage System</t>
  </si>
  <si>
    <t>Sub-total for Drilling of semi deep well, diameter 16-18'', depth = 90m</t>
  </si>
  <si>
    <t>Drilling of semi deep well, diameter 16-18'', depth = 90m</t>
  </si>
  <si>
    <t>Bill of Quantity (BoQ) for construction of Maternity Building in two story, water well, Elevated water tank and 7 KW solar power system for Dasht-e-Archi Existent CHC+, Dasht-e-Arch City/ Dasht-e-Arch District/ Kunduz Province</t>
  </si>
  <si>
    <t xml:space="preserve">Grand-Total of two story Maternity Building </t>
  </si>
  <si>
    <t>Sub-total for Construction of two story Maternity Building</t>
  </si>
  <si>
    <r>
      <t xml:space="preserve">Making and installation of doors carpentry work: </t>
    </r>
    <r>
      <rPr>
        <sz val="11"/>
        <color theme="1"/>
        <rFont val="Calibri"/>
        <family val="2"/>
        <scheme val="minor"/>
      </rPr>
      <t xml:space="preserve">from Khar wood including lock door (made by germany) and glass including three coat of oil painting  </t>
    </r>
    <r>
      <rPr>
        <i/>
        <u/>
        <sz val="11"/>
        <color rgb="FFFF0000"/>
        <rFont val="Calibri"/>
        <family val="2"/>
        <scheme val="minor"/>
      </rPr>
      <t>best quality lock mechanism</t>
    </r>
    <r>
      <rPr>
        <sz val="11"/>
        <color theme="1"/>
        <rFont val="Calibri"/>
        <family val="2"/>
        <scheme val="minor"/>
      </rPr>
      <t xml:space="preserve">, with double glasses each 4mm thick aluminum channel between glasses (same as PVC door double glasses) for the top opening. Size of </t>
    </r>
    <r>
      <rPr>
        <u/>
        <sz val="11"/>
        <color rgb="FFFF0000"/>
        <rFont val="Calibri"/>
        <family val="2"/>
        <scheme val="minor"/>
      </rPr>
      <t>wood frame</t>
    </r>
    <r>
      <rPr>
        <sz val="11"/>
        <color theme="1"/>
        <rFont val="Calibri"/>
        <family val="2"/>
        <scheme val="minor"/>
      </rPr>
      <t xml:space="preserve"> shall be 10x8cm (100% dried </t>
    </r>
    <r>
      <rPr>
        <u/>
        <sz val="11"/>
        <color rgb="FFFF0000"/>
        <rFont val="Calibri"/>
        <family val="2"/>
        <scheme val="minor"/>
      </rPr>
      <t>Russian wood</t>
    </r>
    <r>
      <rPr>
        <sz val="11"/>
        <color theme="1"/>
        <rFont val="Calibri"/>
        <family val="2"/>
        <scheme val="minor"/>
      </rPr>
      <t>). The thickness of the boards for the doors should be 16 mm (best quality plywood (lasani)). Prior the order of doors,  the contractor should check the size on the site and the drawings. Prior to provision, the sample should be provided for approval.</t>
    </r>
  </si>
  <si>
    <r>
      <t xml:space="preserve">Project Name : Construction </t>
    </r>
    <r>
      <rPr>
        <sz val="11"/>
        <rFont val="Calibri"/>
        <family val="2"/>
        <scheme val="minor"/>
      </rPr>
      <t>of Maternity Building in two story, water well, Elevated water tank and 7 KW solar power system</t>
    </r>
  </si>
  <si>
    <r>
      <t xml:space="preserve">Soil test for Geotechnical Investigation and Structural design of foundation for </t>
    </r>
    <r>
      <rPr>
        <b/>
        <i/>
        <u/>
        <sz val="11"/>
        <rFont val="Calibri"/>
        <family val="2"/>
        <scheme val="minor"/>
      </rPr>
      <t>Two Stories Maternity Building</t>
    </r>
    <r>
      <rPr>
        <b/>
        <sz val="11"/>
        <color rgb="FFFF0000"/>
        <rFont val="Calibri"/>
        <family val="2"/>
        <scheme val="minor"/>
      </rPr>
      <t xml:space="preserve"> </t>
    </r>
    <r>
      <rPr>
        <b/>
        <sz val="11"/>
        <color theme="1"/>
        <rFont val="Calibri"/>
        <family val="2"/>
        <scheme val="minor"/>
      </rPr>
      <t xml:space="preserve">: </t>
    </r>
    <r>
      <rPr>
        <sz val="11"/>
        <color theme="1"/>
        <rFont val="Calibri"/>
        <family val="2"/>
        <scheme val="minor"/>
      </rPr>
      <t>The bearing capacity and compacting (Proctor Test) of the ground below the place of construction should be done, a compacting of 95% is required at minimum. There should be at least 3 test spots all over the place of construction and the geotechnical investigation report should be provided. The structural design of foundation should be done according to the geotechnical investigation report, all required activities are included, the tasks should be done according to the time schedule.</t>
    </r>
  </si>
  <si>
    <r>
      <rPr>
        <b/>
        <sz val="11"/>
        <color theme="1"/>
        <rFont val="Calibri"/>
        <family val="2"/>
        <scheme val="minor"/>
      </rPr>
      <t>Preliminary remarks</t>
    </r>
    <r>
      <rPr>
        <sz val="11"/>
        <color theme="1"/>
        <rFont val="Calibri"/>
        <family val="2"/>
        <scheme val="minor"/>
      </rPr>
      <t xml:space="preserve">
</t>
    </r>
    <r>
      <rPr>
        <sz val="10"/>
        <color theme="1"/>
        <rFont val="Calibri"/>
        <family val="2"/>
        <scheme val="minor"/>
      </rPr>
      <t xml:space="preserve">Concrete C10/12 without reinforcement for blinding layers
Compressive strength of concrete: 10 N/mm², 
Content of Portland cement: min. 220 kg/m³
Content of aggregates: 2070.0 kg/m³ made out of sand / crushed gravel, Size of gravel 5-10 and 25-30 mm
Reinforced concrete C20/25 (M: 250 – 1:1:2) for individual footings, ground and floor slabs, columns, walls, beams, lintels.
Compressive strength of concrete: 25 N/mm², tested in laboratory after 28 days for every 100 m³ of poured concrete.
Content of Portland cement: min. 550 kg/m³
Curing of concrete by moisturizing and covering with sheets. Surface of the concrete must be horizontal plain (max. tolerance +/- 1,0 cm!), prepared with a float, inclusive all necessary formwork (supply, erect and remove), lube, all edges beveled. 
Inclusive all necessary openings for windows and doors, lintels, and breakthroughs for plumbing, heating, cooling and electricity supply.
No work at temperatures below - 5° C.
Reinforcement for concrete C20/25: Class A-2 Reinforcement steel, ribbed, different diameters from 8 mm up to 28 mm, length up to 6 m, all connections by bound wire.
Mandrel diameter: from 4 d at diameter up to 20 mm and  7 d at diameter from 20-28 mm.
Reinforcement steel class A-2 
Reinforcement steel must not be bending for transportation reasons 
Prices for all PCC and RCC concretes must be including </t>
    </r>
    <r>
      <rPr>
        <sz val="10"/>
        <color rgb="FFFF0000"/>
        <rFont val="Calibri"/>
        <family val="2"/>
        <scheme val="minor"/>
      </rPr>
      <t>Shuttering</t>
    </r>
    <r>
      <rPr>
        <sz val="10"/>
        <color theme="1"/>
        <rFont val="Calibri"/>
        <family val="2"/>
        <scheme val="minor"/>
      </rPr>
      <t xml:space="preserve"> and steel bars.
Shuttering should from new boards not old and will be approved by project engineer
Distance spacers ca. 3,5 cm, placed between reinforcement bars and</t>
    </r>
    <r>
      <rPr>
        <sz val="10"/>
        <color rgb="FFFF0000"/>
        <rFont val="Calibri"/>
        <family val="2"/>
        <scheme val="minor"/>
      </rPr>
      <t xml:space="preserve"> formwork</t>
    </r>
    <r>
      <rPr>
        <sz val="10"/>
        <color theme="1"/>
        <rFont val="Calibri"/>
        <family val="2"/>
        <scheme val="minor"/>
      </rPr>
      <t>.
No work at temperatures below -5° C.
Using vibrator while casting concrete. (two are needed, one as a back up).
Note: The company must provide from a standard laboratory
1-Concrete strength 
2-Reinforcement quality prior of start
3- All shuttering works must use black wooden plate and  the reinforcement steel bar must straight steel.
All shuttering and steel bars has to be included in the unit rate.</t>
    </r>
  </si>
  <si>
    <r>
      <t xml:space="preserve">Supply and installation of </t>
    </r>
    <r>
      <rPr>
        <b/>
        <u/>
        <sz val="11"/>
        <color rgb="FFFF0000"/>
        <rFont val="Calibri"/>
        <family val="2"/>
        <scheme val="minor"/>
      </rPr>
      <t xml:space="preserve">UPVC doors (7000 profile 7*7) </t>
    </r>
    <r>
      <rPr>
        <sz val="11"/>
        <color theme="1"/>
        <rFont val="Calibri"/>
        <family val="2"/>
        <scheme val="minor"/>
      </rPr>
      <t>, different sizes according to standard drawing and etc. with double glasses each 4mm thick aluminum channel between glasses, lock mechanism and other hardware (complete job), best quality made in Turkish. Prior the order of windows,  the contractor should check the size on the site and the drawings. Prior to provision sample should be provided for approval.</t>
    </r>
  </si>
  <si>
    <r>
      <t xml:space="preserve">Supply and installation of </t>
    </r>
    <r>
      <rPr>
        <b/>
        <i/>
        <u/>
        <sz val="11"/>
        <color rgb="FFFF0000"/>
        <rFont val="Calibri"/>
        <family val="2"/>
        <scheme val="minor"/>
      </rPr>
      <t xml:space="preserve">UPVC windows (7000 profile 7*7) </t>
    </r>
    <r>
      <rPr>
        <b/>
        <sz val="11"/>
        <color theme="1"/>
        <rFont val="Calibri"/>
        <family val="2"/>
        <scheme val="minor"/>
      </rPr>
      <t xml:space="preserve">, </t>
    </r>
    <r>
      <rPr>
        <sz val="11"/>
        <color theme="1"/>
        <rFont val="Calibri"/>
        <family val="2"/>
        <scheme val="minor"/>
      </rPr>
      <t>, different sizes according to standard drawing and etc. with double glasses each 4mm thick aluminum channel between glasses, lock mechanism and other hardware (complete job), best quality made in Turkish. Prior the order of windows,  the contractor should check the size on the site and the drawings. Prior to provision sample should be provided for approval.</t>
    </r>
  </si>
  <si>
    <t>Repairing of Sayed Jamaluddin Afghan School, Bagh-e-Shahi, Pul-e-Khumri, BaghlanBill of Quantity (BOQ) 10 Class Rooms</t>
  </si>
  <si>
    <t>ID-Number</t>
  </si>
  <si>
    <t>Province:</t>
  </si>
  <si>
    <t>Baghlan</t>
  </si>
  <si>
    <t>District:</t>
  </si>
  <si>
    <t>Pul-e-Khumro</t>
  </si>
  <si>
    <t>Village:</t>
  </si>
  <si>
    <t>Type of Project:</t>
  </si>
  <si>
    <t>Repairing of Sayed Jamaluddin Afghan School, Bagh-e-Shahi, Pul-e-Khumri, Baghlan</t>
  </si>
  <si>
    <t>Estimated total project cost in Afs:</t>
  </si>
  <si>
    <t xml:space="preserve">Built up area(m2 ):   </t>
  </si>
  <si>
    <t xml:space="preserve">Cost (m2) (Afs):        </t>
  </si>
  <si>
    <t>Date:                  /                /</t>
  </si>
  <si>
    <t xml:space="preserve">Cost (m2) ($):        </t>
  </si>
  <si>
    <t>Bold items to be filled in by tendered (A1,A2. . Etc.). Light items are for cost estimation purposes only)</t>
  </si>
  <si>
    <t xml:space="preserve">Title            </t>
  </si>
  <si>
    <t>No.</t>
  </si>
  <si>
    <t>Norm per unit</t>
  </si>
  <si>
    <t>A*</t>
  </si>
  <si>
    <t>Item</t>
  </si>
  <si>
    <t>Unit cost</t>
  </si>
  <si>
    <t>Norm</t>
  </si>
  <si>
    <t>Afs</t>
  </si>
  <si>
    <t>PLINTH LEVEL WORKS</t>
  </si>
  <si>
    <t>A1</t>
  </si>
  <si>
    <t>Site Preparation &amp;Site clearance</t>
  </si>
  <si>
    <r>
      <t>m</t>
    </r>
    <r>
      <rPr>
        <b/>
        <vertAlign val="superscript"/>
        <sz val="11"/>
        <rFont val="Times New Roman"/>
        <family val="1"/>
      </rPr>
      <t>2</t>
    </r>
  </si>
  <si>
    <t>Site preparation, clearing site est..</t>
  </si>
  <si>
    <t>md</t>
  </si>
  <si>
    <t>Preparation of site for the project, preparation of hand tools and equipment</t>
  </si>
  <si>
    <t>A2</t>
  </si>
  <si>
    <t>Foundation Excavation at Plinth Level</t>
  </si>
  <si>
    <r>
      <t>m</t>
    </r>
    <r>
      <rPr>
        <b/>
        <vertAlign val="superscript"/>
        <sz val="11"/>
        <rFont val="Times New Roman"/>
        <family val="1"/>
      </rPr>
      <t>3</t>
    </r>
  </si>
  <si>
    <t>Unskilled labor</t>
  </si>
  <si>
    <t>The land is ordinary soil</t>
  </si>
  <si>
    <t>A3</t>
  </si>
  <si>
    <t>Stone Masonry Work for Foundation (1:5) Mortar</t>
  </si>
  <si>
    <t>Stone including transportation</t>
  </si>
  <si>
    <r>
      <t>m</t>
    </r>
    <r>
      <rPr>
        <vertAlign val="superscript"/>
        <sz val="11"/>
        <rFont val="Times New Roman"/>
        <family val="1"/>
      </rPr>
      <t>3</t>
    </r>
  </si>
  <si>
    <t xml:space="preserve">Sand </t>
  </si>
  <si>
    <t>Cement (M: 250)</t>
  </si>
  <si>
    <t>kg</t>
  </si>
  <si>
    <t>water</t>
  </si>
  <si>
    <t>liter</t>
  </si>
  <si>
    <t>Skilled labor on site</t>
  </si>
  <si>
    <t>Unskilled labor on site</t>
  </si>
  <si>
    <t>Stone should be crushed mountain stone, sand and water is clean, cement should not be more than 3 months old, the cement - sand proportion will be considered</t>
  </si>
  <si>
    <t>A4</t>
  </si>
  <si>
    <t>Supper Stone Masonry Work for Kursi (1:5) Mortar</t>
  </si>
  <si>
    <t>A5</t>
  </si>
  <si>
    <t>Total Shuttering at Plinth Level</t>
  </si>
  <si>
    <t>A6</t>
  </si>
  <si>
    <t>RCC of  Bottom Ring Beam (Top of Stone Masonry)</t>
  </si>
  <si>
    <t>Sand</t>
  </si>
  <si>
    <t>Gravel</t>
  </si>
  <si>
    <t>Cement (M: 200, 1:1.5:3)</t>
  </si>
  <si>
    <t>Skilled labour on site</t>
  </si>
  <si>
    <t>Unskilled labour on site</t>
  </si>
  <si>
    <t>water for curring</t>
  </si>
  <si>
    <t xml:space="preserve"> The thickness of the plastering should not be less than 1.5 cm, at least 10 days curing, sand and water is clean, cement is fresh</t>
  </si>
  <si>
    <t>A7</t>
  </si>
  <si>
    <t>Steel Works At Plinth Level /Cub.m RCC</t>
  </si>
  <si>
    <t>Steel Norm in DoE Standard Minimum 80kg/cub.m RCC</t>
  </si>
  <si>
    <t xml:space="preserve">Wire 1 mm </t>
  </si>
  <si>
    <t xml:space="preserve"> The steel should be without rust, the tensile stress of steel is 2400 kg/cm2, </t>
  </si>
  <si>
    <t>A8</t>
  </si>
  <si>
    <t>Filling with soil and compaction</t>
  </si>
  <si>
    <t xml:space="preserve">Soil </t>
  </si>
  <si>
    <t>Soil filling should be well compacted</t>
  </si>
  <si>
    <t>A9</t>
  </si>
  <si>
    <t>Filling from Bolder 15 cm of floor</t>
  </si>
  <si>
    <t xml:space="preserve">Bolder </t>
  </si>
  <si>
    <t>Stone or gravel can be used for filling</t>
  </si>
  <si>
    <t>A10</t>
  </si>
  <si>
    <t>Wooden frame for Expansion Joint</t>
  </si>
  <si>
    <t>A11</t>
  </si>
  <si>
    <t>PCC of Floor with 4cm Thickness</t>
  </si>
  <si>
    <t xml:space="preserve"> Gravel </t>
  </si>
  <si>
    <t>Cement (M:150)</t>
  </si>
  <si>
    <t xml:space="preserve"> Under PCC there will be a layer of sand, the cement is fresh, the sand is washed, the water is clean, the proportion of cement-sand is considered, at least 10 days curing</t>
  </si>
  <si>
    <t>A12</t>
  </si>
  <si>
    <t>Esogam at Plinth Level (at Floor)</t>
  </si>
  <si>
    <t>Esogam</t>
  </si>
  <si>
    <t xml:space="preserve"> Thickness of esogam should not be les than 4mm</t>
  </si>
  <si>
    <t>A13</t>
  </si>
  <si>
    <t>PCC of Floor with 10cm Thickness</t>
  </si>
  <si>
    <t>A14</t>
  </si>
  <si>
    <t>Pointing of Stone Work 1:3 mortar</t>
  </si>
  <si>
    <t>Cement (M:400, 1:3)</t>
  </si>
  <si>
    <t>the proportion of cement - sand is a must, cement is not older than 3 months, sand and water is clean</t>
  </si>
  <si>
    <t>STRUCTURE WORKS</t>
  </si>
  <si>
    <t>A15</t>
  </si>
  <si>
    <t>Burnt Brick Masonry Work for Wall</t>
  </si>
  <si>
    <t>Brick including transportation</t>
  </si>
  <si>
    <t>Cement (M: 120)</t>
  </si>
  <si>
    <t xml:space="preserve"> Well Burnt Brick will be used, the Sand and Water is clean, the cement is not older than 3 months</t>
  </si>
  <si>
    <t>A16</t>
  </si>
  <si>
    <t>Inside Cement Plaster</t>
  </si>
  <si>
    <t xml:space="preserve">Sqm. </t>
  </si>
  <si>
    <t>Cement (M: 250 1:5)</t>
  </si>
  <si>
    <t>A17</t>
  </si>
  <si>
    <t>Outside Cement Plaster</t>
  </si>
  <si>
    <t>ROOF WORKS</t>
  </si>
  <si>
    <t>A18</t>
  </si>
  <si>
    <t>RCC of Top Ring Beam</t>
  </si>
  <si>
    <t>A19</t>
  </si>
  <si>
    <t>Total Shuttering of Roof Work For 1 Cub.m RCC Ring (0.35x0.2)</t>
  </si>
  <si>
    <t>A20</t>
  </si>
  <si>
    <t>RCC</t>
  </si>
  <si>
    <t>A21</t>
  </si>
  <si>
    <t>Steel Works At Roof Works (Minimum Rebars in 1Cub.m RCC DoE Norm)</t>
  </si>
  <si>
    <t>Minimum Rebars for 1 cub.m RCC in DoE Projects</t>
  </si>
  <si>
    <t>A22</t>
  </si>
  <si>
    <t>Instalition of Burnt brick pieces  ,T= (7-12)  with all necessary work</t>
  </si>
  <si>
    <t>A23</t>
  </si>
  <si>
    <t>PCC above the Burnt Brick Pieces</t>
  </si>
  <si>
    <t>A24</t>
  </si>
  <si>
    <t>Esogam at Roof</t>
  </si>
  <si>
    <t>A25</t>
  </si>
  <si>
    <t>Plastering Inside &amp; Outside (Ceiling &amp; Beams)</t>
  </si>
  <si>
    <t>A26</t>
  </si>
  <si>
    <t>Total G.I Sheet 24 Gauge</t>
  </si>
  <si>
    <t>G.I Sheet</t>
  </si>
  <si>
    <t>Skilled labor</t>
  </si>
  <si>
    <t>CARPENTRY WORKS</t>
  </si>
  <si>
    <t>A27</t>
  </si>
  <si>
    <t>Doors + Windows for Classrooms</t>
  </si>
  <si>
    <t>Window(1)</t>
  </si>
  <si>
    <r>
      <t>m</t>
    </r>
    <r>
      <rPr>
        <vertAlign val="superscript"/>
        <sz val="11"/>
        <rFont val="Times New Roman"/>
        <family val="1"/>
      </rPr>
      <t>2</t>
    </r>
  </si>
  <si>
    <t>Window(2)</t>
  </si>
  <si>
    <t>Window(3)</t>
  </si>
  <si>
    <t>Door(1)</t>
  </si>
  <si>
    <t>Door(2)</t>
  </si>
  <si>
    <t xml:space="preserve">Door(3) </t>
  </si>
  <si>
    <t xml:space="preserve">Door+Window(1) </t>
  </si>
  <si>
    <t xml:space="preserve"> The timber is the best quality available locally or near market, the hardware is China or Garman made</t>
  </si>
  <si>
    <t>PAINTING WORKS</t>
  </si>
  <si>
    <t>A28</t>
  </si>
  <si>
    <t xml:space="preserve">White Washing Inside with 75% Emulsion </t>
  </si>
  <si>
    <t xml:space="preserve">plastic paint </t>
  </si>
  <si>
    <t>A29</t>
  </si>
  <si>
    <t xml:space="preserve">White Washing Outside with 100% Emulsion </t>
  </si>
  <si>
    <t>STAIR &amp; SIDE WALKS WORKS</t>
  </si>
  <si>
    <t>A30</t>
  </si>
  <si>
    <t>Foundation Excavation of Stairs &amp; Side Walks</t>
  </si>
  <si>
    <t>A31</t>
  </si>
  <si>
    <t>A32</t>
  </si>
  <si>
    <t>A33</t>
  </si>
  <si>
    <t>A34</t>
  </si>
  <si>
    <t>A35</t>
  </si>
  <si>
    <t>Chimney Cover</t>
  </si>
  <si>
    <t>A36</t>
  </si>
  <si>
    <t xml:space="preserve">Electrical Work </t>
  </si>
  <si>
    <t>Lump sum</t>
  </si>
  <si>
    <t>A37</t>
  </si>
  <si>
    <t xml:space="preserve">Making of blackboard with cement mortar (1:3) with special paint. </t>
  </si>
  <si>
    <t>M/L</t>
  </si>
  <si>
    <t xml:space="preserve">Making wooden frame for blackboard  </t>
  </si>
  <si>
    <t>Cub.m</t>
  </si>
  <si>
    <t>sand</t>
  </si>
  <si>
    <t>Cum</t>
  </si>
  <si>
    <t>A38</t>
  </si>
  <si>
    <t>Gutter work</t>
  </si>
  <si>
    <t>gutter work</t>
  </si>
  <si>
    <t>A39</t>
  </si>
  <si>
    <t xml:space="preserve"> Making of handrail</t>
  </si>
  <si>
    <t>A40</t>
  </si>
  <si>
    <t>Site clearance</t>
  </si>
  <si>
    <t>A41</t>
  </si>
  <si>
    <t>I-Beam with Brunth Brick (Taq)</t>
  </si>
  <si>
    <t>I-Beam   Steel 140x70x5 @90cm c-c</t>
  </si>
  <si>
    <t>Burnt Brick</t>
  </si>
  <si>
    <t>Gypsium</t>
  </si>
  <si>
    <t>Soil</t>
  </si>
  <si>
    <t>Skill labor</t>
  </si>
  <si>
    <t>Unskill labor</t>
  </si>
  <si>
    <t>* A is amendment norm (if the existing norm does not fit to the site condition please ignore it and write the actual norm to this column and follow the procedure)</t>
  </si>
  <si>
    <t>Length</t>
  </si>
  <si>
    <t>Wide</t>
  </si>
  <si>
    <t>High</t>
  </si>
  <si>
    <t>Total Volume</t>
  </si>
  <si>
    <t>F1</t>
  </si>
  <si>
    <t>F2</t>
  </si>
  <si>
    <t>F3</t>
  </si>
  <si>
    <t>F4.1</t>
  </si>
  <si>
    <t>F4.2</t>
  </si>
  <si>
    <t>Wall Foundation Wide side</t>
  </si>
  <si>
    <t>Wall Foundation Long side</t>
  </si>
  <si>
    <t>Excavation for around the building bolder pitching under PCC</t>
  </si>
  <si>
    <t>Excavation for Walkways bolder pitching under PCC</t>
  </si>
  <si>
    <t>Total For Excavations</t>
  </si>
  <si>
    <t>Total For Compaction</t>
  </si>
  <si>
    <t>Hall</t>
  </si>
  <si>
    <t>Pharmacy Room</t>
  </si>
  <si>
    <t>OPD</t>
  </si>
  <si>
    <t>Laundary and sterilization Room</t>
  </si>
  <si>
    <t>Corridor</t>
  </si>
  <si>
    <t>Reception</t>
  </si>
  <si>
    <t>Room</t>
  </si>
  <si>
    <t>ANC PNC Room</t>
  </si>
  <si>
    <t>Boss Room</t>
  </si>
  <si>
    <t>Sonography</t>
  </si>
  <si>
    <t>Lab</t>
  </si>
  <si>
    <t>Baths</t>
  </si>
  <si>
    <t>Stock</t>
  </si>
  <si>
    <t>Kitchen</t>
  </si>
  <si>
    <t>walkways around the building</t>
  </si>
  <si>
    <t>Total For Back filling</t>
  </si>
  <si>
    <t>Total For Bolders</t>
  </si>
  <si>
    <t>Walkways bolder pitching under PCC</t>
  </si>
  <si>
    <t>Long side walls</t>
  </si>
  <si>
    <t>Short side walls</t>
  </si>
  <si>
    <t>Stairs</t>
  </si>
  <si>
    <t>Total for Foundation Stone Masonry</t>
  </si>
  <si>
    <t>Total For Super Structure Stone Masonry</t>
  </si>
  <si>
    <t>Total For Insulation of Bitumen</t>
  </si>
  <si>
    <t>Short side walls First Floor</t>
  </si>
  <si>
    <t>Long side walls First Floor</t>
  </si>
  <si>
    <t>Short side walls first floor partitions</t>
  </si>
  <si>
    <t>Short side partations</t>
  </si>
  <si>
    <t>Long side partations</t>
  </si>
  <si>
    <t>Minus Doors</t>
  </si>
  <si>
    <t>Minus Main Doors</t>
  </si>
  <si>
    <t>Minus Room Doors</t>
  </si>
  <si>
    <t>Minus Windows #1</t>
  </si>
  <si>
    <t>Minus Windows #2</t>
  </si>
  <si>
    <t xml:space="preserve">second floor short side </t>
  </si>
  <si>
    <t>Second floor short side partations</t>
  </si>
  <si>
    <t>Second floor 0.25 partations</t>
  </si>
  <si>
    <t>Second floor long side</t>
  </si>
  <si>
    <t>Toilets Partations</t>
  </si>
  <si>
    <t>Stairs Partations part</t>
  </si>
  <si>
    <t>Minus Stair Location Window</t>
  </si>
  <si>
    <t>Stair Cabin on the top floor to roof</t>
  </si>
  <si>
    <t>Total For Brick Masonry</t>
  </si>
  <si>
    <t>Total For PCC of the Building and Walkways</t>
  </si>
  <si>
    <t>Short side walls Under Stone Masonry</t>
  </si>
  <si>
    <t>Long side walls Under Stone Masonry</t>
  </si>
  <si>
    <t>Stairs under stair stone masonry</t>
  </si>
  <si>
    <t>PCC under foundations</t>
  </si>
  <si>
    <t>Columns</t>
  </si>
  <si>
    <t>Columns in stairs location</t>
  </si>
  <si>
    <t>Ramp location columns</t>
  </si>
  <si>
    <t>Total For RCC of Columns and Footings</t>
  </si>
  <si>
    <t>Short side walls Floor level, First Floor, Top Floor</t>
  </si>
  <si>
    <t>Stair Location Beam on the Roof level</t>
  </si>
  <si>
    <r>
      <t xml:space="preserve">RCC C25 (1:1:2) for ring beams ; </t>
    </r>
    <r>
      <rPr>
        <sz val="11"/>
        <color theme="1"/>
        <rFont val="Calibri"/>
        <family val="2"/>
        <scheme val="minor"/>
      </rPr>
      <t xml:space="preserve"> including formwork &amp; steel bar, crushed material should be used in concrete according the mix design or it will be selected by the Resident Engineer; concrete shall be  mixed by a mixer and the slump test shall be performed before casting. using of  vibrator is necessary during casting of the concrete.</t>
    </r>
  </si>
  <si>
    <t>RCC for Ring Beams</t>
  </si>
  <si>
    <t>Slab First Floor</t>
  </si>
  <si>
    <t>Contiliver Slab</t>
  </si>
  <si>
    <t>Ramp Location Slab</t>
  </si>
  <si>
    <t xml:space="preserve">Stairs </t>
  </si>
  <si>
    <t>3 sides of Stair cabin</t>
  </si>
  <si>
    <t>Ramp Parapet Wall</t>
  </si>
  <si>
    <t>Parapet</t>
  </si>
  <si>
    <t>Stair Cabin Slab Roof Level</t>
  </si>
  <si>
    <t>Total For RCC of Slab, Ramp, Stairs and Parapets</t>
  </si>
  <si>
    <t>Total For Windows</t>
  </si>
  <si>
    <t>Windows #1</t>
  </si>
  <si>
    <t>Windows #2</t>
  </si>
  <si>
    <t>windows for Stairs location</t>
  </si>
  <si>
    <t>Room Doors</t>
  </si>
  <si>
    <t>Room Doors #2</t>
  </si>
  <si>
    <t>Khar Wooden Doors (Main Doors)</t>
  </si>
  <si>
    <t>Round Building Side Exterior</t>
  </si>
  <si>
    <t>Minus Windows</t>
  </si>
  <si>
    <t>Minus Stair Windows</t>
  </si>
  <si>
    <t>Minus Baths Windows</t>
  </si>
  <si>
    <t>Total For Insulation</t>
  </si>
  <si>
    <t>Stair Cabin Last Floor</t>
  </si>
  <si>
    <r>
      <t xml:space="preserve">Plastering of Interior walls:
</t>
    </r>
    <r>
      <rPr>
        <sz val="11"/>
        <color theme="1"/>
        <rFont val="Calibri"/>
        <family val="2"/>
        <scheme val="minor"/>
      </rPr>
      <t>Plastering of Interior walls, t = 1.5cm to 2 cm with cement sand mortar  ratio of 1:3, including scaffolding, curing and ventilation for drying of the plaster.</t>
    </r>
  </si>
  <si>
    <t>Round Building Side Interior</t>
  </si>
  <si>
    <t>Wall of Phamacy toward lab</t>
  </si>
  <si>
    <t>Wall of Sterilization toward boss room</t>
  </si>
  <si>
    <t>Partitions and starir walls</t>
  </si>
  <si>
    <t>Short Side wall of setrilization toward phamacy</t>
  </si>
  <si>
    <t>Partitions in short side</t>
  </si>
  <si>
    <t>Stair Cabin in floor</t>
  </si>
  <si>
    <t>Total For interiors</t>
  </si>
  <si>
    <t>Stairs Ceiling</t>
  </si>
  <si>
    <t>Roof of Stair Cabin</t>
  </si>
  <si>
    <t>Parapet Internal side</t>
  </si>
  <si>
    <t>Ramp location slab</t>
  </si>
  <si>
    <t>Ramp Parapet</t>
  </si>
  <si>
    <t>Ceiling Plaster</t>
  </si>
  <si>
    <t>No of Windows</t>
  </si>
  <si>
    <t>No of Bath Windows</t>
  </si>
  <si>
    <t>Total for Morble for windows</t>
  </si>
  <si>
    <r>
      <t xml:space="preserve">Marble Stones for  Stair steps, </t>
    </r>
    <r>
      <rPr>
        <sz val="11"/>
        <color theme="1"/>
        <rFont val="Calibri"/>
        <family val="2"/>
        <scheme val="minor"/>
      </rPr>
      <t>width =35 cm in different length; t = 2.5 cm, all edges must be chamfered and smoothened and gridded. White marbel first graded,sample has to be approved prior to provision and installation.</t>
    </r>
  </si>
  <si>
    <t>For Entire the building Runner</t>
  </si>
  <si>
    <t>For Entire the building Riser</t>
  </si>
  <si>
    <t>Out side Runner</t>
  </si>
  <si>
    <t>Out side Riser</t>
  </si>
  <si>
    <t>Total Marble Stone for Stiars</t>
  </si>
  <si>
    <t>Hall 1.5 m Marbale Stone</t>
  </si>
  <si>
    <t>Minus Doors Main Doors</t>
  </si>
  <si>
    <t>Total</t>
  </si>
  <si>
    <t>Floor of Hall</t>
  </si>
  <si>
    <t>Hall Saloon area</t>
  </si>
  <si>
    <t>Total For Rooms Geranit</t>
  </si>
  <si>
    <t>Hall side</t>
  </si>
  <si>
    <t>Hall Side</t>
  </si>
  <si>
    <t>Hall side short</t>
  </si>
  <si>
    <t>Ramp location plaster</t>
  </si>
  <si>
    <t>Total For Plaster</t>
  </si>
  <si>
    <t>Interior walls of kitchen</t>
  </si>
  <si>
    <t>Floor of Kitchen</t>
  </si>
  <si>
    <r>
      <t xml:space="preserve">Tile work:  </t>
    </r>
    <r>
      <rPr>
        <sz val="11"/>
        <color theme="1"/>
        <rFont val="Calibri"/>
        <family val="2"/>
        <scheme val="minor"/>
      </rPr>
      <t xml:space="preserve">tile work (1:4) for all interior wall of kitchen&amp;Bath up to 3 m height including installation, sample has to be approved prior to provision and installation </t>
    </r>
  </si>
  <si>
    <t>Bath Floor</t>
  </si>
  <si>
    <t>Walls of Baths</t>
  </si>
  <si>
    <t>Partitions of Baths</t>
  </si>
  <si>
    <t>Top Roof</t>
  </si>
  <si>
    <t>Slab of Ramp</t>
  </si>
  <si>
    <t>Baths and WC</t>
  </si>
  <si>
    <t>Stairs inside the building</t>
  </si>
  <si>
    <t>Ramp</t>
  </si>
  <si>
    <t>Balcony of Ramp</t>
  </si>
  <si>
    <t>Entrance location</t>
  </si>
  <si>
    <t>Gutter for Main Building</t>
  </si>
  <si>
    <t>Stair Box</t>
  </si>
  <si>
    <t>For Ramp Slab</t>
  </si>
  <si>
    <t xml:space="preserve">Total </t>
  </si>
  <si>
    <t xml:space="preserve">Minus Doors        </t>
  </si>
  <si>
    <t>Hall 1.5 Plaster</t>
  </si>
  <si>
    <r>
      <t xml:space="preserve">Painting of entire Exterior walls: Exterior paint included to the insulation activity, </t>
    </r>
    <r>
      <rPr>
        <sz val="11"/>
        <color theme="1"/>
        <rFont val="Calibri"/>
        <family val="2"/>
        <scheme val="minor"/>
      </rPr>
      <t>Interior paint for 1.5 m high of Hall, 
The scaffolding should be included in unit rate. 
Painting color according choice of client.
The Quantity Calculated in the Plastering part</t>
    </r>
  </si>
  <si>
    <r>
      <t xml:space="preserve">Painting of both cieling: </t>
    </r>
    <r>
      <rPr>
        <sz val="11"/>
        <color theme="1"/>
        <rFont val="Calibri"/>
        <family val="2"/>
        <scheme val="minor"/>
      </rPr>
      <t>with minimum two coats of filling and three coats of painting for all interior wall surfaces. 
Applying water-thin able emulsion paint, for interior walls, solvent-free, washable and capable of capillary. For interior wall used 75% plastic paint. The scaffolding should be included in the unit rate. 
Painting color according choice of client.
Calculated in Ceiling Plaster Part</t>
    </r>
  </si>
  <si>
    <r>
      <t xml:space="preserve">Painting of </t>
    </r>
    <r>
      <rPr>
        <b/>
        <i/>
        <u/>
        <sz val="11"/>
        <color rgb="FFFF0000"/>
        <rFont val="Calibri"/>
        <family val="2"/>
        <scheme val="minor"/>
      </rPr>
      <t>wooden door</t>
    </r>
    <r>
      <rPr>
        <b/>
        <sz val="11"/>
        <color theme="1"/>
        <rFont val="Calibri"/>
        <family val="2"/>
        <scheme val="minor"/>
      </rPr>
      <t xml:space="preserve">: </t>
    </r>
    <r>
      <rPr>
        <sz val="11"/>
        <color theme="1"/>
        <rFont val="Calibri"/>
        <family val="2"/>
        <scheme val="minor"/>
      </rPr>
      <t>with three coats oil painting and all required activities including base coat and under coat fillign.
Calculated in wooden door location and multiplied by 2 sides here</t>
    </r>
  </si>
  <si>
    <r>
      <t xml:space="preserve">Isogam: </t>
    </r>
    <r>
      <rPr>
        <sz val="11"/>
        <color theme="1"/>
        <rFont val="Calibri"/>
        <family val="2"/>
        <scheme val="minor"/>
      </rPr>
      <t>Proving of two layer isogam for roof (5mm thickness) good quality with installation and all required activities.
Calculated in Roof Moziek Part</t>
    </r>
  </si>
  <si>
    <r>
      <t xml:space="preserve">Piece brick: </t>
    </r>
    <r>
      <rPr>
        <sz val="11"/>
        <color theme="1"/>
        <rFont val="Calibri"/>
        <family val="2"/>
        <scheme val="minor"/>
      </rPr>
      <t>for roof slopng with 10 cm thickness 
Isogam Area multiply by 0.1</t>
    </r>
  </si>
  <si>
    <r>
      <t xml:space="preserve">Insulation for WC and Bathroom: </t>
    </r>
    <r>
      <rPr>
        <sz val="11"/>
        <color theme="1"/>
        <rFont val="Calibri"/>
        <family val="2"/>
        <scheme val="minor"/>
      </rPr>
      <t>Providing and installing insulation for WC and bath room with kitchen</t>
    </r>
  </si>
  <si>
    <r>
      <t xml:space="preserve">Insulation for WC and Bathroom: </t>
    </r>
    <r>
      <rPr>
        <sz val="11"/>
        <color theme="1"/>
        <rFont val="Calibri"/>
        <family val="2"/>
        <scheme val="minor"/>
      </rPr>
      <t>Providing and installing insulation for WC and bath room with Kitchen</t>
    </r>
  </si>
  <si>
    <r>
      <t xml:space="preserve">PCC C15: </t>
    </r>
    <r>
      <rPr>
        <sz val="11"/>
        <color theme="1"/>
        <rFont val="Calibri"/>
        <family val="2"/>
        <scheme val="minor"/>
      </rPr>
      <t xml:space="preserve">for above the roof with thickness of 5 cm including formwork, crushed material should be used and concrete shall be mixed by concrete mixer machine.
</t>
    </r>
  </si>
  <si>
    <t>PCC of Roof Isogam area multipy by 5cm</t>
  </si>
  <si>
    <r>
      <t>Drilling of water well with diameter of (</t>
    </r>
    <r>
      <rPr>
        <i/>
        <u/>
        <sz val="11"/>
        <color rgb="FFFF0000"/>
        <rFont val="Calibri"/>
        <family val="2"/>
        <scheme val="minor"/>
      </rPr>
      <t>13-16inch</t>
    </r>
    <r>
      <rPr>
        <sz val="11"/>
        <color indexed="8"/>
        <rFont val="Calibri"/>
        <family val="2"/>
        <scheme val="minor"/>
      </rPr>
      <t>) by well drilling machine, taking samples from each 5-7 meter and providing of the report and as build drawing for each water sample with all required activities.</t>
    </r>
  </si>
  <si>
    <t>Solar frame stand as per Drawings</t>
  </si>
  <si>
    <t>RCC works for the foundation of the metallic Stand as per Drawings</t>
  </si>
  <si>
    <r>
      <t xml:space="preserve">Fabrication and installation of </t>
    </r>
    <r>
      <rPr>
        <i/>
        <u/>
        <sz val="11"/>
        <rFont val="Calibri"/>
        <family val="2"/>
        <scheme val="minor"/>
      </rPr>
      <t>metallic shelf</t>
    </r>
    <r>
      <rPr>
        <sz val="11"/>
        <rFont val="Calibri"/>
        <family val="2"/>
        <scheme val="minor"/>
      </rPr>
      <t xml:space="preserve"> </t>
    </r>
    <r>
      <rPr>
        <sz val="11"/>
        <color theme="1"/>
        <rFont val="Calibri"/>
        <family val="2"/>
        <scheme val="minor"/>
      </rPr>
      <t>with wooden tember floor (width =120 cm, depth = 60cm and height = 180) using steel box profile (40mm x 40mm x 2mm) for placing of batteries, should has panels locker as well,  including of anti rust and painting with all required activities (complete job) .</t>
    </r>
  </si>
  <si>
    <t>4.04.1</t>
  </si>
  <si>
    <t>4.04.2</t>
  </si>
  <si>
    <t>Excavation for Solar Panel Stand</t>
  </si>
  <si>
    <t>PCC for Solar Panel Stand as per drawings</t>
  </si>
  <si>
    <t>excavation</t>
  </si>
  <si>
    <t>Total For stand excavation</t>
  </si>
  <si>
    <t xml:space="preserve">PCC for solar panel stand  </t>
  </si>
  <si>
    <t xml:space="preserve">Total for PCC </t>
  </si>
  <si>
    <t>RCC for first step foundation</t>
  </si>
  <si>
    <t>Step No.2</t>
  </si>
  <si>
    <t>Total for RCC solar stand foundation</t>
  </si>
  <si>
    <t>A42</t>
  </si>
  <si>
    <t>Tiles Work</t>
  </si>
  <si>
    <t>Tiles</t>
  </si>
  <si>
    <t xml:space="preserve">Cement </t>
  </si>
  <si>
    <t>A43</t>
  </si>
  <si>
    <t>Mozaiek Work</t>
  </si>
  <si>
    <t>Mozaiek</t>
  </si>
  <si>
    <r>
      <t xml:space="preserve">Supply and installation of UPVC pipe filter pipe with diameter of </t>
    </r>
    <r>
      <rPr>
        <i/>
        <u/>
        <sz val="11"/>
        <color rgb="FFFF0000"/>
        <rFont val="Calibri"/>
        <family val="2"/>
        <scheme val="minor"/>
      </rPr>
      <t>6'' 25kg wight/rod Kowsar</t>
    </r>
    <r>
      <rPr>
        <sz val="11"/>
        <color indexed="8"/>
        <rFont val="Calibri"/>
        <family val="2"/>
        <scheme val="minor"/>
      </rPr>
      <t xml:space="preserve"> including needed glue screws, nylon screen around the filter and other related materials with all requirement  activities. Sample should be provided for approval.</t>
    </r>
  </si>
  <si>
    <r>
      <t xml:space="preserve">Supply and installation of UPVC pipe (casing pipe) with diameter of </t>
    </r>
    <r>
      <rPr>
        <i/>
        <u/>
        <sz val="11"/>
        <color rgb="FFFF0000"/>
        <rFont val="Calibri"/>
        <family val="2"/>
        <scheme val="minor"/>
      </rPr>
      <t>6'' 25kg weight/Rod</t>
    </r>
    <r>
      <rPr>
        <sz val="11"/>
        <color indexed="8"/>
        <rFont val="Calibri"/>
        <family val="2"/>
        <scheme val="minor"/>
      </rPr>
      <t>Kowsar best quality including needed glue screws and other related materials with all requirement  activities. Sample should be provided for approval.</t>
    </r>
  </si>
  <si>
    <t>excavation of septic</t>
  </si>
  <si>
    <t>excavation for 4 inch Pipe blackwater</t>
  </si>
  <si>
    <t>Stone Masonry under RCC Floor</t>
  </si>
  <si>
    <t>Total For Stone Masonry</t>
  </si>
  <si>
    <t>Floor RCC</t>
  </si>
  <si>
    <t>Walls RCC</t>
  </si>
  <si>
    <t>Roof RCC</t>
  </si>
  <si>
    <t>Partition RCC</t>
  </si>
  <si>
    <t>Total For RCC</t>
  </si>
  <si>
    <t>Walls Plastering</t>
  </si>
  <si>
    <t>Partition Plaster</t>
  </si>
  <si>
    <t>Floor Plastering</t>
  </si>
  <si>
    <t>Total for Palstering</t>
  </si>
  <si>
    <t>Walls around the tank</t>
  </si>
  <si>
    <t>Side Walks around the building</t>
  </si>
  <si>
    <t>Side walks</t>
  </si>
  <si>
    <t>Ramp Beams</t>
  </si>
  <si>
    <t xml:space="preserve">Ceramic, 60x60 Cm, Made in Iran, Ceramic </t>
  </si>
  <si>
    <t xml:space="preserve">Interior walls Palstering </t>
  </si>
  <si>
    <t>as per site assesment well is not required due to have available well with enough quantity of water</t>
  </si>
  <si>
    <r>
      <t xml:space="preserve">Plastering of Interior walls of Hall
</t>
    </r>
    <r>
      <rPr>
        <sz val="11"/>
        <color theme="1"/>
        <rFont val="Calibri"/>
        <family val="2"/>
        <scheme val="minor"/>
      </rPr>
      <t>Plastering of interior walls, t = 1.5cm to 2 cm with cement sand mortar  ratio of 1:3, including scaffolding, curing and ventilation for drying of the plaster.</t>
    </r>
  </si>
  <si>
    <r>
      <t xml:space="preserve">Marble Stones (white and first graded) ; </t>
    </r>
    <r>
      <rPr>
        <sz val="11"/>
        <color theme="1"/>
        <rFont val="Calibri"/>
        <family val="2"/>
        <scheme val="minor"/>
      </rPr>
      <t xml:space="preserve">up to 1.5m height of hall and Floor in first and second floor including installation on mortar bed 3cm. </t>
    </r>
    <r>
      <rPr>
        <i/>
        <u/>
        <sz val="11"/>
        <color rgb="FFFF0000"/>
        <rFont val="Calibri"/>
        <family val="2"/>
        <scheme val="minor"/>
      </rPr>
      <t>Best quality</t>
    </r>
    <r>
      <rPr>
        <sz val="11"/>
        <color theme="1"/>
        <rFont val="Calibri"/>
        <family val="2"/>
        <scheme val="minor"/>
      </rPr>
      <t xml:space="preserve"> marble stone ,sample has to be approved prior to provision and installation.</t>
    </r>
  </si>
  <si>
    <r>
      <t>Painting of enterior walls: Paint for 100% Washable</t>
    </r>
    <r>
      <rPr>
        <sz val="11"/>
        <color theme="1"/>
        <rFont val="Calibri"/>
        <family val="2"/>
        <scheme val="minor"/>
      </rPr>
      <t xml:space="preserve">
The scaffolding should be included in unit rate. 
Painting color according choice of client.</t>
    </r>
  </si>
  <si>
    <r>
      <t xml:space="preserve">Painting of both cieling: 75% Plastic Paint </t>
    </r>
    <r>
      <rPr>
        <sz val="11"/>
        <color theme="1"/>
        <rFont val="Calibri"/>
        <family val="2"/>
        <scheme val="minor"/>
      </rPr>
      <t>with minimum two coats of filling and three coats of painting for all interior wall surfaces. 
Applying water-thin able emulsion paint, for interior walls, solvent-free, washable and capable of capillary. For interior wall used 75% plastic paint. The scaffolding should be included in the unit rate. 
Painting color according choice of client.</t>
    </r>
  </si>
  <si>
    <t>Drilling of semi deep well, The CHC+ Clinic was already equiped with water well with enough water capacity, therefore well is not required</t>
  </si>
  <si>
    <t>Polyethlyne 2 inch pipe from water well to the water tank with required connections</t>
  </si>
  <si>
    <t>Supply and installation of submersible water pump, 2 inch best quality 0.5-1 liter/ sec,  H=100 -120 meter ) compatible with all needed requirement (needed pipes, valves, cable for electricity connection + 100m best quality 1 inch best quality pipe for watering of green area)  and all required activities (warranty is a must ). Sample should be provided for approval.</t>
  </si>
  <si>
    <t>Morble Work</t>
  </si>
  <si>
    <t>Morbles</t>
  </si>
  <si>
    <t>Sub-total for Water Well Equipment Installation</t>
  </si>
  <si>
    <t>Lead acid batteries / Evolutionary Power (EVA) (495*190*430mm) 12 V, 200 amp, and 8 years battery life IEC 61427-1 or similar product with same standard (waranty is a must).</t>
  </si>
  <si>
    <r>
      <rPr>
        <b/>
        <sz val="11"/>
        <color theme="1"/>
        <rFont val="Calibri"/>
        <family val="2"/>
        <scheme val="minor"/>
      </rPr>
      <t>Preliminary remarks</t>
    </r>
    <r>
      <rPr>
        <sz val="11"/>
        <color theme="1"/>
        <rFont val="Calibri"/>
        <family val="2"/>
        <scheme val="minor"/>
      </rPr>
      <t xml:space="preserve">
</t>
    </r>
    <r>
      <rPr>
        <sz val="10"/>
        <color theme="1"/>
        <rFont val="Calibri"/>
        <family val="2"/>
        <scheme val="minor"/>
      </rPr>
      <t xml:space="preserve">Concrete C10/12 without reinforcement for blinding layers
Compressive strength of concrete: 10 N/mm², 
Content of Portland cement: min. 220 kg/m³
Content of aggregates: 2070.0 kg/m³ made out of sand / crushed gravel, Size of gravel 5-10 and 25-30 mm
Reinforced concrete C20/25 (M: 250 – 1:1:2) for individual footings, ground and floor slabs, columns, walls, beams, lintels.
Compressive strength of concrete: 25 N/mm², tested in laboratory after 28 days for every 100 m³ of poured concrete.
Content of Portland cement: min. 550 kg/m³
Curing of concrete by moisturizing and covering with sheets. Surface of the concrete must be horizontal plain (max. tolerance +/- 1,0 cm!), prepared with a float, inclusive all necessary formwork (supply, erect and remove), lube, all edges beveled. 
Inclusive all necessary openings for windows and doors, lintels, and breakthroughs for plumbing, heating, cooling and electricity supply.
No work at temperatures below - 5° C.
Reinforcement for concrete C20/25: Class A-2 Reinforcement steel, ribbed, different diameters from 8 mm up to 28 mm, length up to 6 m, all connections by bound wire.
Mandrel diameter: from 4 d at diameter up to 20 mm and  7 d at diameter from 20-28 mm.
Reinforcement steel class A-2 
Reinforcement steel must not be bending for transportation reasons 
Prices for all PCC and RCC concretes must be including </t>
    </r>
    <r>
      <rPr>
        <sz val="10"/>
        <color rgb="FFFF0000"/>
        <rFont val="Calibri"/>
        <family val="2"/>
        <scheme val="minor"/>
      </rPr>
      <t>Shuttering</t>
    </r>
    <r>
      <rPr>
        <sz val="10"/>
        <color theme="1"/>
        <rFont val="Calibri"/>
        <family val="2"/>
        <scheme val="minor"/>
      </rPr>
      <t xml:space="preserve"> and steel bars.
Shuttering should be from new boards not old and will be approved by project engineer
Distance spacers ca. 3,5 cm, placed between reinforcement bars and</t>
    </r>
    <r>
      <rPr>
        <sz val="10"/>
        <color rgb="FFFF0000"/>
        <rFont val="Calibri"/>
        <family val="2"/>
        <scheme val="minor"/>
      </rPr>
      <t xml:space="preserve"> formwork</t>
    </r>
    <r>
      <rPr>
        <sz val="10"/>
        <color theme="1"/>
        <rFont val="Calibri"/>
        <family val="2"/>
        <scheme val="minor"/>
      </rPr>
      <t>.
No work at temperatures below -5° C.
Using vibrator while casting concrete. (two are needed, one as a back up).
Note: The company must provide from a standard laboratory
1-Concrete strength 
2-Reinforcement quality prior of start
3- All shuttering works must use black wooden plate and  the reinforcement steel bar must straight steel.
All shuttering and steel bars has to be included in the unit rate.</t>
    </r>
  </si>
  <si>
    <r>
      <t xml:space="preserve">Supply and installation of </t>
    </r>
    <r>
      <rPr>
        <b/>
        <i/>
        <u/>
        <sz val="11"/>
        <color rgb="FFFF0000"/>
        <rFont val="Calibri"/>
        <family val="2"/>
        <scheme val="minor"/>
      </rPr>
      <t xml:space="preserve">UPVC windows (7000 profile 7*7) </t>
    </r>
    <r>
      <rPr>
        <b/>
        <sz val="11"/>
        <color theme="1"/>
        <rFont val="Calibri"/>
        <family val="2"/>
        <scheme val="minor"/>
      </rPr>
      <t xml:space="preserve">, </t>
    </r>
    <r>
      <rPr>
        <sz val="11"/>
        <color theme="1"/>
        <rFont val="Calibri"/>
        <family val="2"/>
        <scheme val="minor"/>
      </rPr>
      <t>, different sizes according to standard drawing and etc. with double glasses each 4mm thick aluminum channel between glasses, lock mechanism and other hardware (complete job), made in Turkish. Prior the order of windows,  the contractor should check the size on the site and the drawings. Prior to provision sample should be provided for approval.</t>
    </r>
  </si>
  <si>
    <r>
      <t xml:space="preserve">Making and installation of doors carpentry work: </t>
    </r>
    <r>
      <rPr>
        <sz val="11"/>
        <color theme="1"/>
        <rFont val="Calibri"/>
        <family val="2"/>
        <scheme val="minor"/>
      </rPr>
      <t xml:space="preserve">from Khar wood including lock door (made by germany) and glass including three coat of oil painting </t>
    </r>
    <r>
      <rPr>
        <sz val="11"/>
        <rFont val="Calibri"/>
        <family val="2"/>
        <scheme val="minor"/>
      </rPr>
      <t xml:space="preserve"> </t>
    </r>
    <r>
      <rPr>
        <i/>
        <u/>
        <sz val="11"/>
        <rFont val="Calibri"/>
        <family val="2"/>
        <scheme val="minor"/>
      </rPr>
      <t>YPN Locks</t>
    </r>
    <r>
      <rPr>
        <sz val="11"/>
        <color theme="1"/>
        <rFont val="Calibri"/>
        <family val="2"/>
        <scheme val="minor"/>
      </rPr>
      <t xml:space="preserve">, with double glasses each 4mm thick aluminum channel between glasses (same as PVC door double glasses) for the top opening. Size of </t>
    </r>
    <r>
      <rPr>
        <u/>
        <sz val="11"/>
        <rFont val="Calibri"/>
        <family val="2"/>
        <scheme val="minor"/>
      </rPr>
      <t>wood frame</t>
    </r>
    <r>
      <rPr>
        <sz val="11"/>
        <color theme="1"/>
        <rFont val="Calibri"/>
        <family val="2"/>
        <scheme val="minor"/>
      </rPr>
      <t xml:space="preserve"> shall be 10x8cm (100% dried</t>
    </r>
    <r>
      <rPr>
        <sz val="11"/>
        <rFont val="Calibri"/>
        <family val="2"/>
        <scheme val="minor"/>
      </rPr>
      <t xml:space="preserve"> </t>
    </r>
    <r>
      <rPr>
        <u/>
        <sz val="11"/>
        <rFont val="Calibri"/>
        <family val="2"/>
        <scheme val="minor"/>
      </rPr>
      <t>Russian wood</t>
    </r>
    <r>
      <rPr>
        <sz val="11"/>
        <rFont val="Calibri"/>
        <family val="2"/>
        <scheme val="minor"/>
      </rPr>
      <t>)</t>
    </r>
    <r>
      <rPr>
        <sz val="11"/>
        <color theme="1"/>
        <rFont val="Calibri"/>
        <family val="2"/>
        <scheme val="minor"/>
      </rPr>
      <t>. The thickness of the boards for the doors should be 16 mm (Alnoor lasani)). Prior the order of doors,  the contractor should check the size on the site and the drawings. Prior to provision, the sample should be provided for approval.</t>
    </r>
  </si>
  <si>
    <r>
      <t>Marble stone for windows sill inside rooms;</t>
    </r>
    <r>
      <rPr>
        <sz val="11"/>
        <color theme="1"/>
        <rFont val="Calibri"/>
        <family val="2"/>
        <scheme val="minor"/>
      </rPr>
      <t xml:space="preserve"> width=25cm with different length according  the drawings; t = 2 cm. Joint between wall, window and marble sill must be filled with flexible and paintable t = 5mm. 3cm mortar bed should be considered. All edges must be chamfered and gridded. Wardak marble stone, the sample is to be agreed in advance. Wardak Mine, White Color</t>
    </r>
  </si>
  <si>
    <r>
      <t xml:space="preserve">Marble Stones for Entrance Stair steps, </t>
    </r>
    <r>
      <rPr>
        <sz val="11"/>
        <color theme="1"/>
        <rFont val="Calibri"/>
        <family val="2"/>
        <scheme val="minor"/>
      </rPr>
      <t>width =35 cm in different length; t = 2.5 cm, all edges must be chamfered and smoothened and gridded. White marbel first graded,sample has to be approved prior to provision and installation.
Wardak Mine, White Color</t>
    </r>
  </si>
  <si>
    <r>
      <t xml:space="preserve">Marble Stones (white and first graded) ; </t>
    </r>
    <r>
      <rPr>
        <sz val="11"/>
        <color theme="1"/>
        <rFont val="Calibri"/>
        <family val="2"/>
        <scheme val="minor"/>
      </rPr>
      <t xml:space="preserve">up to 1.5m height and Floor of hall in first and second floor including installation on mortar bed 3cm. </t>
    </r>
    <r>
      <rPr>
        <i/>
        <u/>
        <sz val="11"/>
        <rFont val="Calibri"/>
        <family val="2"/>
        <scheme val="minor"/>
      </rPr>
      <t>Wardak Mine, White Color</t>
    </r>
    <r>
      <rPr>
        <sz val="11"/>
        <rFont val="Calibri"/>
        <family val="2"/>
        <scheme val="minor"/>
      </rPr>
      <t xml:space="preserve"> </t>
    </r>
    <r>
      <rPr>
        <sz val="11"/>
        <color theme="1"/>
        <rFont val="Calibri"/>
        <family val="2"/>
        <scheme val="minor"/>
      </rPr>
      <t>marble stone ,sample has to be approved prior to provision and installation.</t>
    </r>
  </si>
  <si>
    <t>Ceramic, 60x60 Cm, Made in Iran, for Rooms Floor</t>
  </si>
  <si>
    <t>Plaster work of interior walls of Rooms</t>
  </si>
  <si>
    <r>
      <t xml:space="preserve">Supplying and installation of mosaic tiles(3 cm): </t>
    </r>
    <r>
      <rPr>
        <sz val="11"/>
        <color theme="1"/>
        <rFont val="Calibri"/>
        <family val="2"/>
        <scheme val="minor"/>
      </rPr>
      <t>for roof (1:4) including all required activiteis for Roof of the Building</t>
    </r>
  </si>
  <si>
    <r>
      <t xml:space="preserve">Supply and installation: </t>
    </r>
    <r>
      <rPr>
        <sz val="11"/>
        <color theme="1"/>
        <rFont val="Calibri"/>
        <family val="2"/>
        <scheme val="minor"/>
      </rPr>
      <t>false ceiling panel for WC and bathroom PVC Washable</t>
    </r>
  </si>
  <si>
    <t>Estimation Part</t>
  </si>
  <si>
    <t>Member</t>
  </si>
  <si>
    <t>length/No</t>
  </si>
  <si>
    <t>wide</t>
  </si>
  <si>
    <t>Hight</t>
  </si>
  <si>
    <t>Numbers</t>
  </si>
  <si>
    <t>Volume/Area/Nos</t>
  </si>
  <si>
    <t>cum</t>
  </si>
  <si>
    <t xml:space="preserve">LPG and Oxygen Room estimation </t>
  </si>
  <si>
    <t xml:space="preserve">Oxygen and LPG room excavation </t>
  </si>
  <si>
    <t>Stone Masonry</t>
  </si>
  <si>
    <t>LPG Cylender 30 liter (Made In Iran 40kg net weight)</t>
  </si>
  <si>
    <t>PCC for Fixing Steel Posts</t>
  </si>
  <si>
    <t>Steel Posts 16x16*4mm</t>
  </si>
  <si>
    <t>Steel Truss with GI Sheet</t>
  </si>
  <si>
    <t>Sqr.m</t>
  </si>
  <si>
    <t>PCC for Floor</t>
  </si>
  <si>
    <t>Fence Installation around the room</t>
  </si>
  <si>
    <t>2 inch GI Pipe Steel Post for Fixing Fence</t>
  </si>
  <si>
    <t>Door from GI 2 inches Pipe</t>
  </si>
  <si>
    <t>Appling 2 coats Oil Paint for Steel Truss with Anti Rust Paint</t>
  </si>
  <si>
    <t>Nos</t>
  </si>
  <si>
    <t>LPG Canopy outside the building</t>
  </si>
  <si>
    <t>Sub-total for Canopy Construction for LPG Cylinders</t>
  </si>
  <si>
    <t>Plumbing for LPG to the Kitchen</t>
  </si>
  <si>
    <t>Pipe PPR 3/4 Inches will all connections</t>
  </si>
  <si>
    <t>LPG Regulator</t>
  </si>
  <si>
    <t>Valve 3/4 Inches</t>
  </si>
  <si>
    <t>Sub Total for LPG Plumbing</t>
  </si>
  <si>
    <t>Total for LPG System and Canopy</t>
  </si>
  <si>
    <t>Filling with Bolder</t>
  </si>
  <si>
    <t xml:space="preserve"> LPG room excavation </t>
  </si>
  <si>
    <t>5.12.1</t>
  </si>
  <si>
    <t>5.12.2</t>
  </si>
  <si>
    <t>5.12.3</t>
  </si>
  <si>
    <t>5.12.4</t>
  </si>
  <si>
    <t>Tiles and Marble and Plaster works</t>
  </si>
  <si>
    <t>Sub-Total of Tiles, marble and Plaster Works</t>
  </si>
  <si>
    <t>Septic Tank (3 Nos Septics were already available in the clinic, No need for extra septic, the building needs to be connected with available septic about 25 meters away from the building</t>
  </si>
  <si>
    <t>Excavation of Canal for Black water pipe</t>
  </si>
  <si>
    <r>
      <t>Province:</t>
    </r>
    <r>
      <rPr>
        <sz val="11"/>
        <color theme="1"/>
        <rFont val="Calibri"/>
        <family val="2"/>
        <scheme val="minor"/>
      </rPr>
      <t xml:space="preserve"> Baghlan</t>
    </r>
  </si>
  <si>
    <r>
      <t xml:space="preserve"> Date:</t>
    </r>
    <r>
      <rPr>
        <sz val="11"/>
        <color theme="1"/>
        <rFont val="Calibri"/>
        <family val="2"/>
        <scheme val="minor"/>
      </rPr>
      <t xml:space="preserve"> 14-01-2024</t>
    </r>
  </si>
  <si>
    <t xml:space="preserve">CHU Room estimation </t>
  </si>
  <si>
    <t xml:space="preserve">Foundation excavation </t>
  </si>
  <si>
    <t>Foundation PCC under stone masonry</t>
  </si>
  <si>
    <t xml:space="preserve">Floor  PCC </t>
  </si>
  <si>
    <t>Brick masonry work</t>
  </si>
  <si>
    <t>door</t>
  </si>
  <si>
    <t>Saqm</t>
  </si>
  <si>
    <t>Windows</t>
  </si>
  <si>
    <t>RCC of ring beam</t>
  </si>
  <si>
    <t>RCC of Slab</t>
  </si>
  <si>
    <t>RCC of parapet wall</t>
  </si>
  <si>
    <t>Total RCC</t>
  </si>
  <si>
    <t>exterior plastering</t>
  </si>
  <si>
    <t>entrior plastering</t>
  </si>
  <si>
    <t>Celling plaster</t>
  </si>
  <si>
    <t>interior 75% plastic  painting</t>
  </si>
  <si>
    <t>Exterior 100% plastic painting</t>
  </si>
  <si>
    <t>PCC of roof</t>
  </si>
  <si>
    <t>Isogam of roof</t>
  </si>
  <si>
    <t>Oxygen Cylender 15 liter</t>
  </si>
  <si>
    <t>PCC</t>
  </si>
  <si>
    <t>Centural Unit Heating System Complete Package</t>
  </si>
  <si>
    <t>Pump PD-40 Made in Iran</t>
  </si>
  <si>
    <t>Each</t>
  </si>
  <si>
    <t>Chetik Boiler Capacity 150000 Kcal Made in Turkish</t>
  </si>
  <si>
    <t>GI Pipe 4 Inches</t>
  </si>
  <si>
    <t>GI Cub 4 inches</t>
  </si>
  <si>
    <t>Valve 40 GI Made in Iran</t>
  </si>
  <si>
    <t>Saranda 40</t>
  </si>
  <si>
    <t>Connector 40</t>
  </si>
  <si>
    <t>Tempreture Guage Made in Iran</t>
  </si>
  <si>
    <t>Tawa Valve 16 Made in Iran</t>
  </si>
  <si>
    <t>Saranda 20</t>
  </si>
  <si>
    <t>GI Valve  3 inch Made in Iran</t>
  </si>
  <si>
    <t>Saranda 3 inches</t>
  </si>
  <si>
    <t>Stat 3 inches</t>
  </si>
  <si>
    <t>GI Pipe 1/2 Inches</t>
  </si>
  <si>
    <t>GI Bend 1/2 Inches</t>
  </si>
  <si>
    <t>Connector 1/2 inches Made in Iran</t>
  </si>
  <si>
    <t>GI 3 Inches Pipe</t>
  </si>
  <si>
    <t>GI Reducer 3 to 4</t>
  </si>
  <si>
    <t>GI Flange 3 inches</t>
  </si>
  <si>
    <t>Filter 3 inches</t>
  </si>
  <si>
    <t>Gate Valve 3 inches GI</t>
  </si>
  <si>
    <t>GI Pipe 40</t>
  </si>
  <si>
    <t>Bend GI 40</t>
  </si>
  <si>
    <t>Conncetor GI 40</t>
  </si>
  <si>
    <t>Stat 40 GI</t>
  </si>
  <si>
    <t>GI Valve 40</t>
  </si>
  <si>
    <t>Saranda 40 GI</t>
  </si>
  <si>
    <t>Safety Valve 1/2 inches GI</t>
  </si>
  <si>
    <t>Reducer 25 to 50</t>
  </si>
  <si>
    <t>Presure Breack 25</t>
  </si>
  <si>
    <t>Air Vent 20</t>
  </si>
  <si>
    <t>Tiplone</t>
  </si>
  <si>
    <t>Sond</t>
  </si>
  <si>
    <t>Khamir</t>
  </si>
  <si>
    <t>PPR Pipe 40</t>
  </si>
  <si>
    <t>PPR Bend 40, 45Degree</t>
  </si>
  <si>
    <t>PPR Bend 40, 90Degree</t>
  </si>
  <si>
    <t>PPR Connector 40</t>
  </si>
  <si>
    <t>PPR Connector outside Slew 40</t>
  </si>
  <si>
    <t>PPR Conncetor Inside Slew 40</t>
  </si>
  <si>
    <t xml:space="preserve">Collector 40,  14 Mesh </t>
  </si>
  <si>
    <t>Plug of Collector</t>
  </si>
  <si>
    <t>Collector Vavle 40</t>
  </si>
  <si>
    <t>Red and Gree Valve 16mm</t>
  </si>
  <si>
    <t>Joint 16mm</t>
  </si>
  <si>
    <t>Panel Board</t>
  </si>
  <si>
    <t>Sheet 16mm</t>
  </si>
  <si>
    <t>Pipe 16mm, 3 cores, inside Aluminium</t>
  </si>
  <si>
    <t>Radiators, 100x80cm Made in Turkish</t>
  </si>
  <si>
    <t>Set</t>
  </si>
  <si>
    <t>Plate Valve 16mm</t>
  </si>
  <si>
    <t>Welding Rod</t>
  </si>
  <si>
    <t>Can</t>
  </si>
  <si>
    <t>Cutter Blade</t>
  </si>
  <si>
    <t>Pipe 8 inches for Chemney</t>
  </si>
  <si>
    <t>Bend 8 inches for Chemney</t>
  </si>
  <si>
    <t>Testing Guage</t>
  </si>
  <si>
    <t>Reducer 25 to 40</t>
  </si>
  <si>
    <t>Connector PPR 40</t>
  </si>
  <si>
    <t>PPR Pipe 25</t>
  </si>
  <si>
    <t>PPR Bend 25, 90 degree</t>
  </si>
  <si>
    <t>PPR Bend 25, 45 Degree</t>
  </si>
  <si>
    <t>PPR Connector 25</t>
  </si>
  <si>
    <t>PPR inside Slew 25x20</t>
  </si>
  <si>
    <t>PPR Cup 25</t>
  </si>
  <si>
    <t>PPR Tee 25</t>
  </si>
  <si>
    <t>PPR Tee inside slew 25x20</t>
  </si>
  <si>
    <t>PPR Bend inside slews 20x25</t>
  </si>
  <si>
    <t>PPR Plug 20</t>
  </si>
  <si>
    <t>Total for Central Unit Heating System</t>
  </si>
  <si>
    <t>Room For Centural Unit Heating System</t>
  </si>
  <si>
    <t>6.68.01</t>
  </si>
  <si>
    <t xml:space="preserve">excavation </t>
  </si>
  <si>
    <t>6.68.02</t>
  </si>
  <si>
    <t>PCC under stone masonry</t>
  </si>
  <si>
    <t>6.68.03</t>
  </si>
  <si>
    <t>6.68.04</t>
  </si>
  <si>
    <t>6.68.05</t>
  </si>
  <si>
    <t>6.68.06</t>
  </si>
  <si>
    <t>Steel Door as per drawings</t>
  </si>
  <si>
    <t>6.68.07</t>
  </si>
  <si>
    <t xml:space="preserve">Stell Windows </t>
  </si>
  <si>
    <t>6.68.08</t>
  </si>
  <si>
    <t>Roof and Ring RCC</t>
  </si>
  <si>
    <t>6.68.09</t>
  </si>
  <si>
    <t>6.68.10</t>
  </si>
  <si>
    <t>6.68.11</t>
  </si>
  <si>
    <t>6.68.12</t>
  </si>
  <si>
    <t>6.68.13</t>
  </si>
  <si>
    <t>6.68.14</t>
  </si>
  <si>
    <t>6.68.15</t>
  </si>
  <si>
    <t>6.68.16</t>
  </si>
  <si>
    <t xml:space="preserve">LPG Cylender 30 liter </t>
  </si>
  <si>
    <t>Total for Central Unit Heating System Room</t>
  </si>
  <si>
    <t>Total For CHU System Room+Package</t>
  </si>
  <si>
    <t>CHU (Central Heating Unit) Room of Maternity Building in two story Dahan-e-Ghori District/ Baghlan Province Volume Sheet</t>
  </si>
  <si>
    <t>LPG System with Canopy</t>
  </si>
  <si>
    <t>CHU (Central Unit Heating) with Room</t>
  </si>
  <si>
    <t>Construction of Maternity Building in two story Dahan-e-Ghori District/Baghlan  Province Volume Sheet LPG Canopy</t>
  </si>
  <si>
    <t xml:space="preserve"> Initial Furniture for Maternity Building</t>
  </si>
  <si>
    <t>Cabinet for Pharmacy 2.75x8 m Made of Lasani Alnoor board</t>
  </si>
  <si>
    <t>Wall mounted Cabinet for Lab 3x1.2m made of lasani alnoor</t>
  </si>
  <si>
    <t>sets</t>
  </si>
  <si>
    <t xml:space="preserve">Chiar for Boss </t>
  </si>
  <si>
    <t>Total For Initial Furniture for Maternity Building</t>
  </si>
  <si>
    <t>Initial Furniture for Maternity Building</t>
  </si>
  <si>
    <t xml:space="preserve">Surgery Bed, Made in Iran, Equipt with up and down function, </t>
  </si>
  <si>
    <t>Project Components:</t>
  </si>
  <si>
    <t>1. Two Story Maternity Building</t>
  </si>
  <si>
    <t>2. Solar System Package with Butteries.</t>
  </si>
  <si>
    <t>3. LPG Supply System</t>
  </si>
  <si>
    <t>4. Medical Oxygen Supply System</t>
  </si>
  <si>
    <t>5. CHU (Central Heating Unit) System with 150000 Kcal</t>
  </si>
  <si>
    <t>6. Elevated Water Tank</t>
  </si>
  <si>
    <t>7. Furniture for Building</t>
  </si>
  <si>
    <t>8. Walkways Construction to access the Building</t>
  </si>
  <si>
    <t>1.12.23</t>
  </si>
  <si>
    <t>Ceil Mounted Smoke Detector</t>
  </si>
  <si>
    <t>Total For Medincal Oxygen System</t>
  </si>
  <si>
    <t>Medical Oxygen System</t>
  </si>
  <si>
    <t>Stainless Steel Chairs for Hall for Patients (3 per sets) see technical specs</t>
  </si>
  <si>
    <t xml:space="preserve">Dilevery Bed (Made in China) </t>
  </si>
  <si>
    <t>Chair for Lab see technical specs</t>
  </si>
  <si>
    <t>Chair for Pharmacy see technical specs</t>
  </si>
  <si>
    <t>Stainless Steel Chair for Boss Room (3 per set) see technical specs</t>
  </si>
  <si>
    <t>Chiars for reception Room see technical specs</t>
  </si>
  <si>
    <t>Desk for reception room, Alnoor Lasani Board, One persons space</t>
  </si>
  <si>
    <t>Desk for OPD Room, Foam with leather wearing surface, 220cm length, 65 cm wide</t>
  </si>
  <si>
    <t>Chair for OPD patient See technical specs</t>
  </si>
  <si>
    <t>Chair for OPD Doctor see technical specs</t>
  </si>
  <si>
    <t>Stainless Steel Chair for meeting family room (3 per set) see technical specs</t>
  </si>
  <si>
    <t>Surgery Light( Tree function, low, midium and high) lighting</t>
  </si>
  <si>
    <t>Recovery Bed see technical specs</t>
  </si>
  <si>
    <t>Desk for Boss Made of Alnoor lasani board, singel person space</t>
  </si>
  <si>
    <t>Alarm Panel</t>
  </si>
  <si>
    <t>Oxygen Point</t>
  </si>
  <si>
    <t>Cupper Pipe 20mm</t>
  </si>
  <si>
    <t>Cupper Pipe 16mm</t>
  </si>
  <si>
    <t>Cupper Pipe 12mm</t>
  </si>
  <si>
    <t>Primer</t>
  </si>
  <si>
    <t>Primer Tape</t>
  </si>
  <si>
    <t>Oxygen Cylinder</t>
  </si>
  <si>
    <t>Cupper Bend 20mm</t>
  </si>
  <si>
    <t>Cupper Tee 20mm</t>
  </si>
  <si>
    <t>Automatic Monyfull instrument</t>
  </si>
  <si>
    <t>Steel Gas Valve</t>
  </si>
  <si>
    <t xml:space="preserve"> Medical Oxygen Plumbing/Supply inside Operation Room, Recovery Room, Delivery Room, New Born Room 3 Beds per Room comlete System (the cost should be included complete system activation)</t>
  </si>
  <si>
    <t>can</t>
  </si>
  <si>
    <t>PCS</t>
  </si>
  <si>
    <t>Provision and installation of oven for kitchen (Made in Turkhish, Double Flames)</t>
  </si>
  <si>
    <t>Oxygen Flow meter</t>
  </si>
  <si>
    <r>
      <t xml:space="preserve">Location: </t>
    </r>
    <r>
      <rPr>
        <sz val="11"/>
        <color theme="1"/>
        <rFont val="Calibri"/>
        <family val="2"/>
        <scheme val="minor"/>
      </rPr>
      <t>City Center, Dahana-e-Ghuri District, Baghlan Province</t>
    </r>
  </si>
  <si>
    <t xml:space="preserve">Project Name : Construction of two story building maternity Ward in the existing CHC of Dahan-e-Ghory PARR </t>
  </si>
  <si>
    <t>Construction of Two Story Building Maternity Ward in the Existing CHC of Dahan-e-Ghory PARR , Baghlan Province</t>
  </si>
  <si>
    <t>Unit cost(AFN)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</si>
</sst>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0_);_(* \(#,##0\);_(* &quot;-&quot;_);_(@_)"/>
    <numFmt numFmtId="44" formatCode="_(&quot;$&quot;* #,##0.00_);_(&quot;$&quot;* \(#,##0.00\);_(&quot;$&quot;* &quot;-&quot;??_);_(@_)"/>
    <numFmt numFmtId="43" formatCode="_(* #,##0.00_);_(* \(#,##0.00\);_(* &quot;-&quot;??_);_(@_)"/>
    <numFmt numFmtId="164" formatCode="_-&quot;£&quot;* #,##0.00_-;\-&quot;£&quot;* #,##0.00_-;_-&quot;£&quot;* &quot;-&quot;??_-;_-@_-"/>
    <numFmt numFmtId="165" formatCode="_-* #,##0.00_-;\-* #,##0.00_-;_-* &quot;-&quot;??_-;_-@_-"/>
    <numFmt numFmtId="166" formatCode="#,##0.00;[Red]#,##0.00"/>
    <numFmt numFmtId="167" formatCode="#,##0.0;[Red]#,##0.0"/>
    <numFmt numFmtId="168" formatCode="0.00;[Red]0.00"/>
    <numFmt numFmtId="169" formatCode="0.0"/>
    <numFmt numFmtId="170" formatCode="_(* #,##0_);_(* \(#,##0\);_(* &quot;-&quot;??_);_(@_)"/>
  </numFmts>
  <fonts count="58">
    <font>
      <sz val="11"/>
      <color theme="1"/>
      <name val="Calibri"/>
      <family val="2"/>
      <scheme val="minor"/>
    </font>
    <font>
      <sz val="11"/>
      <color theme="1"/>
      <name val="Calibri"/>
      <family val="2"/>
      <scheme val="minor"/>
    </font>
    <font>
      <b/>
      <sz val="10"/>
      <color theme="1"/>
      <name val="Arial"/>
      <family val="2"/>
    </font>
    <font>
      <sz val="10"/>
      <name val="Arial"/>
      <family val="2"/>
    </font>
    <font>
      <b/>
      <sz val="12"/>
      <name val="Arial"/>
      <family val="2"/>
    </font>
    <font>
      <sz val="10"/>
      <name val="Arial"/>
      <family val="2"/>
    </font>
    <font>
      <b/>
      <sz val="9"/>
      <color theme="1"/>
      <name val="Arial"/>
      <family val="2"/>
    </font>
    <font>
      <sz val="11"/>
      <color theme="1"/>
      <name val="Calibri"/>
      <family val="2"/>
      <charset val="162"/>
      <scheme val="minor"/>
    </font>
    <font>
      <sz val="11"/>
      <color indexed="8"/>
      <name val="Calibri"/>
      <family val="2"/>
    </font>
    <font>
      <sz val="9"/>
      <color theme="1"/>
      <name val="Arial"/>
      <family val="2"/>
    </font>
    <font>
      <b/>
      <sz val="14"/>
      <color theme="1"/>
      <name val="Arial"/>
      <family val="2"/>
    </font>
    <font>
      <sz val="9"/>
      <color theme="1"/>
      <name val="Calibri"/>
      <family val="2"/>
      <scheme val="minor"/>
    </font>
    <font>
      <b/>
      <sz val="11"/>
      <color theme="1"/>
      <name val="Calibri"/>
      <family val="2"/>
      <scheme val="minor"/>
    </font>
    <font>
      <sz val="10"/>
      <color theme="1"/>
      <name val="Arial"/>
      <family val="2"/>
    </font>
    <font>
      <b/>
      <sz val="14"/>
      <name val="Calibri"/>
      <family val="2"/>
      <scheme val="minor"/>
    </font>
    <font>
      <b/>
      <sz val="16"/>
      <name val="Calibri"/>
      <family val="2"/>
      <scheme val="minor"/>
    </font>
    <font>
      <sz val="14"/>
      <color theme="1"/>
      <name val="Calibri"/>
      <family val="2"/>
      <scheme val="minor"/>
    </font>
    <font>
      <sz val="12"/>
      <color theme="1"/>
      <name val="Calibri"/>
      <family val="2"/>
      <scheme val="minor"/>
    </font>
    <font>
      <b/>
      <sz val="12"/>
      <color theme="1"/>
      <name val="Calibri"/>
      <family val="2"/>
      <scheme val="minor"/>
    </font>
    <font>
      <sz val="11"/>
      <name val="Calibri"/>
      <family val="2"/>
      <scheme val="minor"/>
    </font>
    <font>
      <b/>
      <sz val="12"/>
      <name val="Calibri"/>
      <family val="2"/>
      <scheme val="minor"/>
    </font>
    <font>
      <sz val="11"/>
      <color indexed="8"/>
      <name val="Calibri"/>
      <family val="2"/>
      <scheme val="minor"/>
    </font>
    <font>
      <b/>
      <sz val="14"/>
      <color theme="1"/>
      <name val="Calibri"/>
      <family val="2"/>
      <scheme val="minor"/>
    </font>
    <font>
      <sz val="10"/>
      <color theme="1"/>
      <name val="Calibri"/>
      <family val="2"/>
    </font>
    <font>
      <sz val="10"/>
      <color theme="1"/>
      <name val="Calibri"/>
      <family val="2"/>
      <scheme val="minor"/>
    </font>
    <font>
      <sz val="10"/>
      <name val="Calibri"/>
      <family val="2"/>
    </font>
    <font>
      <b/>
      <sz val="11"/>
      <color theme="1"/>
      <name val="Calibri "/>
    </font>
    <font>
      <sz val="11"/>
      <color theme="1"/>
      <name val="Calibri "/>
    </font>
    <font>
      <sz val="11"/>
      <color rgb="FFFF0000"/>
      <name val="Calibri"/>
      <family val="2"/>
      <scheme val="minor"/>
    </font>
    <font>
      <sz val="10"/>
      <color rgb="FFFF0000"/>
      <name val="Arial"/>
      <family val="2"/>
    </font>
    <font>
      <i/>
      <u/>
      <sz val="11"/>
      <color rgb="FFFF0000"/>
      <name val="Calibri"/>
      <family val="2"/>
      <scheme val="minor"/>
    </font>
    <font>
      <b/>
      <sz val="11"/>
      <color rgb="FFFF0000"/>
      <name val="Calibri"/>
      <family val="2"/>
      <scheme val="minor"/>
    </font>
    <font>
      <b/>
      <i/>
      <u/>
      <sz val="11"/>
      <color rgb="FFFF0000"/>
      <name val="Calibri"/>
      <family val="2"/>
      <scheme val="minor"/>
    </font>
    <font>
      <sz val="10"/>
      <color rgb="FFFF0000"/>
      <name val="Calibri"/>
      <family val="2"/>
      <scheme val="minor"/>
    </font>
    <font>
      <b/>
      <u/>
      <sz val="11"/>
      <color rgb="FFFF0000"/>
      <name val="Calibri"/>
      <family val="2"/>
      <scheme val="minor"/>
    </font>
    <font>
      <u/>
      <sz val="11"/>
      <color rgb="FFFF0000"/>
      <name val="Calibri"/>
      <family val="2"/>
      <scheme val="minor"/>
    </font>
    <font>
      <b/>
      <i/>
      <u/>
      <sz val="11"/>
      <name val="Calibri"/>
      <family val="2"/>
      <scheme val="minor"/>
    </font>
    <font>
      <sz val="11"/>
      <name val="Times New Roman"/>
      <family val="1"/>
    </font>
    <font>
      <sz val="10"/>
      <name val="Times New Roman"/>
      <family val="1"/>
    </font>
    <font>
      <b/>
      <sz val="14"/>
      <name val="Times New Roman"/>
      <family val="1"/>
    </font>
    <font>
      <b/>
      <sz val="12"/>
      <name val="Times New Roman"/>
      <family val="1"/>
    </font>
    <font>
      <sz val="12"/>
      <name val="Times New Roman"/>
      <family val="1"/>
    </font>
    <font>
      <b/>
      <sz val="16"/>
      <name val="Times New Roman"/>
      <family val="1"/>
    </font>
    <font>
      <u/>
      <sz val="16"/>
      <name val="Times New Roman"/>
      <family val="1"/>
    </font>
    <font>
      <b/>
      <sz val="11"/>
      <name val="Times New Roman"/>
      <family val="1"/>
    </font>
    <font>
      <b/>
      <vertAlign val="superscript"/>
      <sz val="11"/>
      <name val="Times New Roman"/>
      <family val="1"/>
    </font>
    <font>
      <vertAlign val="superscript"/>
      <sz val="11"/>
      <name val="Times New Roman"/>
      <family val="1"/>
    </font>
    <font>
      <sz val="12"/>
      <color theme="1" tint="4.9989318521683403E-2"/>
      <name val="Times New Roman"/>
      <family val="1"/>
    </font>
    <font>
      <sz val="8"/>
      <name val="Calibri"/>
      <family val="2"/>
      <scheme val="minor"/>
    </font>
    <font>
      <b/>
      <sz val="10"/>
      <name val="Arial"/>
      <family val="2"/>
    </font>
    <font>
      <i/>
      <u/>
      <sz val="11"/>
      <name val="Calibri"/>
      <family val="2"/>
      <scheme val="minor"/>
    </font>
    <font>
      <b/>
      <sz val="11"/>
      <name val="Calibri"/>
      <family val="2"/>
      <scheme val="minor"/>
    </font>
    <font>
      <u/>
      <sz val="11"/>
      <name val="Calibri"/>
      <family val="2"/>
      <scheme val="minor"/>
    </font>
    <font>
      <b/>
      <sz val="16"/>
      <color theme="1"/>
      <name val="Calibri"/>
      <family val="2"/>
      <scheme val="minor"/>
    </font>
    <font>
      <b/>
      <sz val="18"/>
      <color theme="1"/>
      <name val="Calibri"/>
      <family val="2"/>
      <scheme val="minor"/>
    </font>
    <font>
      <b/>
      <sz val="9"/>
      <name val="Calibri"/>
      <family val="2"/>
      <scheme val="minor"/>
    </font>
    <font>
      <b/>
      <sz val="9"/>
      <color theme="1"/>
      <name val="Calibri"/>
      <family val="2"/>
      <scheme val="minor"/>
    </font>
    <font>
      <b/>
      <sz val="8"/>
      <color theme="1"/>
      <name val="Calibri"/>
      <family val="2"/>
      <scheme val="minor"/>
    </font>
  </fonts>
  <fills count="17">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2" tint="-0.249977111117893"/>
        <bgColor indexed="64"/>
      </patternFill>
    </fill>
    <fill>
      <patternFill patternType="solid">
        <fgColor theme="3"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style="thin">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s>
  <cellStyleXfs count="16">
    <xf numFmtId="0" fontId="0" fillId="0" borderId="0"/>
    <xf numFmtId="43" fontId="1" fillId="0" borderId="0" applyFont="0" applyFill="0" applyBorder="0" applyAlignment="0" applyProtection="0"/>
    <xf numFmtId="0" fontId="3" fillId="0" borderId="0"/>
    <xf numFmtId="0" fontId="3" fillId="0" borderId="0"/>
    <xf numFmtId="0" fontId="5" fillId="0" borderId="0"/>
    <xf numFmtId="43" fontId="5" fillId="0" borderId="0" applyFont="0" applyFill="0" applyBorder="0" applyAlignment="0" applyProtection="0"/>
    <xf numFmtId="44" fontId="5" fillId="0" borderId="0" applyFont="0" applyFill="0" applyBorder="0" applyAlignment="0" applyProtection="0"/>
    <xf numFmtId="0" fontId="3" fillId="0" borderId="0"/>
    <xf numFmtId="9" fontId="5" fillId="0" borderId="0" applyFont="0" applyFill="0" applyBorder="0" applyAlignment="0" applyProtection="0"/>
    <xf numFmtId="43" fontId="7" fillId="0" borderId="0" applyFont="0" applyFill="0" applyBorder="0" applyAlignment="0" applyProtection="0"/>
    <xf numFmtId="0" fontId="3" fillId="0" borderId="0"/>
    <xf numFmtId="0" fontId="7" fillId="0" borderId="0"/>
    <xf numFmtId="0" fontId="3" fillId="0" borderId="0"/>
    <xf numFmtId="43" fontId="5" fillId="0" borderId="0" applyFont="0" applyFill="0" applyBorder="0" applyAlignment="0" applyProtection="0"/>
    <xf numFmtId="0" fontId="8" fillId="0" borderId="0"/>
    <xf numFmtId="164" fontId="1" fillId="0" borderId="0" applyFont="0" applyFill="0" applyBorder="0" applyAlignment="0" applyProtection="0"/>
  </cellStyleXfs>
  <cellXfs count="670">
    <xf numFmtId="0" fontId="0" fillId="0" borderId="0" xfId="0"/>
    <xf numFmtId="0" fontId="12" fillId="2" borderId="1" xfId="0" applyFont="1" applyFill="1" applyBorder="1" applyAlignment="1">
      <alignment horizontal="left" vertical="center" wrapText="1"/>
    </xf>
    <xf numFmtId="4" fontId="11" fillId="5" borderId="5" xfId="1" applyNumberFormat="1" applyFont="1" applyFill="1" applyBorder="1" applyAlignment="1" applyProtection="1">
      <alignment horizontal="center" vertical="center" wrapText="1"/>
    </xf>
    <xf numFmtId="0" fontId="0" fillId="2" borderId="1" xfId="0" applyFill="1" applyBorder="1" applyAlignment="1">
      <alignment horizontal="center" vertical="center"/>
    </xf>
    <xf numFmtId="2" fontId="0" fillId="2" borderId="1" xfId="0" applyNumberFormat="1" applyFill="1" applyBorder="1" applyAlignment="1">
      <alignment horizontal="center" vertical="center"/>
    </xf>
    <xf numFmtId="0" fontId="0" fillId="2" borderId="1" xfId="0" applyFill="1" applyBorder="1" applyAlignment="1">
      <alignment horizontal="left" vertical="center" wrapText="1"/>
    </xf>
    <xf numFmtId="0" fontId="12" fillId="6" borderId="1" xfId="0" applyFont="1" applyFill="1" applyBorder="1" applyAlignment="1">
      <alignment horizontal="left" vertical="center" wrapText="1"/>
    </xf>
    <xf numFmtId="2" fontId="12" fillId="6" borderId="1" xfId="0" applyNumberFormat="1" applyFont="1" applyFill="1" applyBorder="1" applyAlignment="1">
      <alignment horizontal="left" vertical="center" wrapText="1"/>
    </xf>
    <xf numFmtId="0" fontId="12" fillId="4" borderId="1" xfId="0" applyFont="1" applyFill="1" applyBorder="1" applyAlignment="1">
      <alignment horizontal="left" vertical="center" wrapText="1"/>
    </xf>
    <xf numFmtId="2" fontId="12" fillId="4" borderId="1" xfId="0" applyNumberFormat="1" applyFont="1" applyFill="1" applyBorder="1" applyAlignment="1">
      <alignment horizontal="left" vertical="center" wrapText="1"/>
    </xf>
    <xf numFmtId="2" fontId="0" fillId="2" borderId="1" xfId="0" applyNumberFormat="1" applyFill="1" applyBorder="1" applyAlignment="1">
      <alignment horizontal="center" vertical="center" wrapText="1"/>
    </xf>
    <xf numFmtId="43" fontId="13" fillId="0" borderId="1" xfId="0" applyNumberFormat="1" applyFont="1" applyBorder="1" applyAlignment="1">
      <alignment horizontal="center" vertical="center" wrapText="1"/>
    </xf>
    <xf numFmtId="4" fontId="3" fillId="0" borderId="1" xfId="0" applyNumberFormat="1" applyFont="1" applyBorder="1" applyAlignment="1">
      <alignment horizontal="right" vertical="center" wrapText="1"/>
    </xf>
    <xf numFmtId="2" fontId="3" fillId="0" borderId="1" xfId="0" applyNumberFormat="1" applyFont="1" applyBorder="1" applyAlignment="1">
      <alignment horizontal="right" vertical="center"/>
    </xf>
    <xf numFmtId="43"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2" fillId="4" borderId="1" xfId="0" applyFont="1" applyFill="1" applyBorder="1" applyAlignment="1">
      <alignment vertical="center"/>
    </xf>
    <xf numFmtId="2" fontId="19" fillId="0" borderId="1" xfId="3" applyNumberFormat="1" applyFont="1" applyBorder="1" applyAlignment="1">
      <alignment horizontal="center" vertical="center"/>
    </xf>
    <xf numFmtId="2" fontId="18" fillId="5" borderId="11" xfId="0" applyNumberFormat="1" applyFont="1" applyFill="1" applyBorder="1" applyAlignment="1">
      <alignment horizontal="center" vertical="center"/>
    </xf>
    <xf numFmtId="0" fontId="0" fillId="2" borderId="11" xfId="0" applyFill="1" applyBorder="1" applyAlignment="1">
      <alignment horizontal="center" vertical="center"/>
    </xf>
    <xf numFmtId="0" fontId="0" fillId="2" borderId="1" xfId="2" applyFont="1" applyFill="1" applyBorder="1" applyAlignment="1">
      <alignment horizontal="center" vertical="center" wrapText="1"/>
    </xf>
    <xf numFmtId="2" fontId="19" fillId="0" borderId="1" xfId="3" applyNumberFormat="1" applyFont="1" applyBorder="1" applyAlignment="1">
      <alignment vertical="top" wrapText="1"/>
    </xf>
    <xf numFmtId="0" fontId="19" fillId="0" borderId="1" xfId="3" applyFont="1" applyBorder="1" applyAlignment="1">
      <alignment horizontal="center" vertical="center"/>
    </xf>
    <xf numFmtId="2" fontId="19" fillId="0" borderId="1" xfId="3" applyNumberFormat="1" applyFont="1" applyBorder="1" applyAlignment="1">
      <alignment vertical="center" wrapText="1"/>
    </xf>
    <xf numFmtId="2" fontId="19" fillId="0" borderId="1" xfId="3" applyNumberFormat="1" applyFont="1" applyBorder="1" applyAlignment="1">
      <alignment horizontal="left" vertical="top" wrapText="1"/>
    </xf>
    <xf numFmtId="2" fontId="0" fillId="0" borderId="0" xfId="0" applyNumberFormat="1"/>
    <xf numFmtId="2" fontId="0" fillId="2" borderId="1" xfId="0" applyNumberFormat="1" applyFill="1" applyBorder="1" applyAlignment="1" applyProtection="1">
      <alignment horizontal="center" vertical="center"/>
      <protection locked="0"/>
    </xf>
    <xf numFmtId="2" fontId="0" fillId="2" borderId="1" xfId="0" applyNumberFormat="1" applyFill="1" applyBorder="1" applyAlignment="1" applyProtection="1">
      <alignment horizontal="center" vertical="center" wrapText="1"/>
      <protection locked="0"/>
    </xf>
    <xf numFmtId="4" fontId="3" fillId="2" borderId="1" xfId="0" applyNumberFormat="1" applyFont="1" applyFill="1" applyBorder="1" applyAlignment="1" applyProtection="1">
      <alignment horizontal="right" vertical="center" wrapText="1"/>
      <protection locked="0"/>
    </xf>
    <xf numFmtId="2" fontId="3" fillId="2" borderId="1" xfId="0" applyNumberFormat="1" applyFont="1" applyFill="1" applyBorder="1" applyAlignment="1" applyProtection="1">
      <alignment horizontal="right" vertical="center"/>
      <protection locked="0"/>
    </xf>
    <xf numFmtId="4" fontId="3" fillId="2" borderId="1" xfId="0" applyNumberFormat="1" applyFont="1" applyFill="1" applyBorder="1" applyAlignment="1" applyProtection="1">
      <alignment horizontal="center" vertical="center" wrapText="1"/>
      <protection locked="0"/>
    </xf>
    <xf numFmtId="2" fontId="19" fillId="2" borderId="1" xfId="3" applyNumberFormat="1" applyFont="1" applyFill="1" applyBorder="1" applyAlignment="1" applyProtection="1">
      <alignment horizontal="center" vertical="center"/>
      <protection locked="0"/>
    </xf>
    <xf numFmtId="2" fontId="0" fillId="2" borderId="7" xfId="0" applyNumberFormat="1" applyFill="1" applyBorder="1" applyAlignment="1" applyProtection="1">
      <alignment horizontal="center" vertical="center"/>
      <protection locked="0"/>
    </xf>
    <xf numFmtId="0" fontId="13" fillId="0" borderId="1" xfId="0" applyFont="1" applyBorder="1" applyAlignment="1">
      <alignment horizontal="center" vertical="center" wrapText="1"/>
    </xf>
    <xf numFmtId="0" fontId="9" fillId="6" borderId="1" xfId="2" applyFont="1" applyFill="1" applyBorder="1" applyAlignment="1">
      <alignment horizontal="center" vertical="center" wrapText="1"/>
    </xf>
    <xf numFmtId="2" fontId="9" fillId="6" borderId="1" xfId="0" applyNumberFormat="1" applyFont="1" applyFill="1" applyBorder="1" applyAlignment="1">
      <alignment horizontal="center" vertical="center"/>
    </xf>
    <xf numFmtId="4" fontId="3" fillId="6" borderId="1" xfId="0" applyNumberFormat="1" applyFont="1" applyFill="1" applyBorder="1" applyAlignment="1" applyProtection="1">
      <alignment horizontal="right" vertical="center" wrapText="1"/>
      <protection locked="0"/>
    </xf>
    <xf numFmtId="0" fontId="26" fillId="6" borderId="1" xfId="0" applyFont="1" applyFill="1" applyBorder="1" applyAlignment="1">
      <alignment horizontal="left" vertical="center" wrapText="1"/>
    </xf>
    <xf numFmtId="0" fontId="9" fillId="4" borderId="1" xfId="2" applyFont="1" applyFill="1" applyBorder="1" applyAlignment="1">
      <alignment horizontal="center" vertical="center" wrapText="1"/>
    </xf>
    <xf numFmtId="2" fontId="9" fillId="4" borderId="1" xfId="0" applyNumberFormat="1" applyFont="1" applyFill="1" applyBorder="1" applyAlignment="1">
      <alignment horizontal="center" vertical="center"/>
    </xf>
    <xf numFmtId="4" fontId="3" fillId="4" borderId="1" xfId="0" applyNumberFormat="1" applyFont="1" applyFill="1" applyBorder="1" applyAlignment="1" applyProtection="1">
      <alignment horizontal="right" vertical="center" wrapText="1"/>
      <protection locked="0"/>
    </xf>
    <xf numFmtId="0" fontId="0" fillId="4" borderId="0" xfId="0" applyFill="1"/>
    <xf numFmtId="0" fontId="26" fillId="4" borderId="1" xfId="0" applyFont="1" applyFill="1" applyBorder="1" applyAlignment="1">
      <alignment horizontal="left" vertical="center" wrapText="1"/>
    </xf>
    <xf numFmtId="0" fontId="0" fillId="2" borderId="1" xfId="0" applyFill="1" applyBorder="1" applyAlignment="1">
      <alignment horizontal="left" vertical="top" wrapText="1"/>
    </xf>
    <xf numFmtId="0" fontId="0" fillId="2" borderId="1" xfId="0" applyFill="1" applyBorder="1" applyAlignment="1">
      <alignment horizontal="center" vertical="center" wrapText="1"/>
    </xf>
    <xf numFmtId="0" fontId="12" fillId="2" borderId="1" xfId="0" applyFont="1" applyFill="1" applyBorder="1" applyAlignment="1">
      <alignment horizontal="left" vertical="top" wrapText="1"/>
    </xf>
    <xf numFmtId="43" fontId="13" fillId="2" borderId="1" xfId="0" applyNumberFormat="1" applyFont="1" applyFill="1" applyBorder="1" applyAlignment="1">
      <alignment horizontal="center" vertical="center" wrapText="1"/>
    </xf>
    <xf numFmtId="2" fontId="13" fillId="2" borderId="1" xfId="0" applyNumberFormat="1" applyFont="1" applyFill="1" applyBorder="1" applyAlignment="1">
      <alignment horizontal="right" vertical="center" wrapText="1"/>
    </xf>
    <xf numFmtId="2" fontId="3" fillId="2" borderId="1" xfId="0" applyNumberFormat="1" applyFont="1" applyFill="1" applyBorder="1" applyAlignment="1">
      <alignment horizontal="right" vertical="center" wrapText="1"/>
    </xf>
    <xf numFmtId="4" fontId="3" fillId="2" borderId="1" xfId="0" applyNumberFormat="1" applyFont="1" applyFill="1" applyBorder="1" applyAlignment="1">
      <alignment horizontal="right" vertical="center" wrapText="1"/>
    </xf>
    <xf numFmtId="0" fontId="21" fillId="2" borderId="1" xfId="7" applyFont="1" applyFill="1" applyBorder="1" applyAlignment="1">
      <alignment horizontal="left" vertical="center" wrapText="1"/>
    </xf>
    <xf numFmtId="0" fontId="0" fillId="2" borderId="1" xfId="0" applyFill="1" applyBorder="1" applyAlignment="1">
      <alignment vertical="center" wrapText="1"/>
    </xf>
    <xf numFmtId="0" fontId="21" fillId="2" borderId="1" xfId="7" applyFont="1" applyFill="1" applyBorder="1" applyAlignment="1">
      <alignment horizontal="left" vertical="top" wrapText="1"/>
    </xf>
    <xf numFmtId="2" fontId="0" fillId="2" borderId="1" xfId="0" applyNumberFormat="1" applyFill="1" applyBorder="1" applyAlignment="1">
      <alignment vertical="center" wrapText="1"/>
    </xf>
    <xf numFmtId="2" fontId="19" fillId="2" borderId="1" xfId="3" applyNumberFormat="1" applyFont="1" applyFill="1" applyBorder="1" applyAlignment="1">
      <alignment vertical="top" wrapText="1"/>
    </xf>
    <xf numFmtId="0" fontId="27" fillId="2" borderId="1" xfId="0"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43" fontId="19" fillId="0" borderId="1" xfId="0" applyNumberFormat="1" applyFont="1" applyBorder="1" applyAlignment="1">
      <alignment horizontal="center" vertical="center" wrapText="1"/>
    </xf>
    <xf numFmtId="2" fontId="19" fillId="0" borderId="1" xfId="0" applyNumberFormat="1" applyFont="1" applyBorder="1" applyAlignment="1">
      <alignment horizontal="right" vertical="center" wrapText="1"/>
    </xf>
    <xf numFmtId="2" fontId="19" fillId="0" borderId="1" xfId="0" applyNumberFormat="1" applyFont="1" applyBorder="1" applyAlignment="1">
      <alignment horizontal="center" vertical="center"/>
    </xf>
    <xf numFmtId="0" fontId="12" fillId="4" borderId="1" xfId="0" applyFont="1" applyFill="1" applyBorder="1" applyAlignment="1">
      <alignment horizontal="left" vertical="center"/>
    </xf>
    <xf numFmtId="2" fontId="12" fillId="4" borderId="1" xfId="0" applyNumberFormat="1" applyFont="1" applyFill="1" applyBorder="1" applyAlignment="1">
      <alignment horizontal="left" vertical="center"/>
    </xf>
    <xf numFmtId="0" fontId="18" fillId="4" borderId="1" xfId="0" applyFont="1" applyFill="1" applyBorder="1" applyAlignment="1">
      <alignment horizontal="left"/>
    </xf>
    <xf numFmtId="0" fontId="17" fillId="6" borderId="11" xfId="0" applyFont="1" applyFill="1" applyBorder="1" applyAlignment="1">
      <alignment horizontal="center" vertical="center"/>
    </xf>
    <xf numFmtId="2" fontId="28" fillId="2" borderId="1" xfId="0" applyNumberFormat="1" applyFont="1" applyFill="1" applyBorder="1" applyAlignment="1">
      <alignment horizontal="center" vertical="center" wrapText="1"/>
    </xf>
    <xf numFmtId="4" fontId="29" fillId="2" borderId="1" xfId="0" applyNumberFormat="1" applyFont="1" applyFill="1" applyBorder="1" applyAlignment="1" applyProtection="1">
      <alignment horizontal="right" vertical="center" wrapText="1"/>
      <protection locked="0"/>
    </xf>
    <xf numFmtId="43" fontId="29" fillId="0" borderId="1" xfId="0" applyNumberFormat="1" applyFont="1" applyBorder="1" applyAlignment="1">
      <alignment horizontal="center" vertical="center" wrapText="1"/>
    </xf>
    <xf numFmtId="2" fontId="28" fillId="2" borderId="1" xfId="0" applyNumberFormat="1" applyFont="1" applyFill="1" applyBorder="1" applyAlignment="1" applyProtection="1">
      <alignment horizontal="center" vertical="center"/>
      <protection locked="0"/>
    </xf>
    <xf numFmtId="0" fontId="18" fillId="4" borderId="1" xfId="0" applyFont="1" applyFill="1" applyBorder="1" applyAlignment="1">
      <alignment horizontal="left" vertical="center"/>
    </xf>
    <xf numFmtId="0" fontId="37" fillId="2" borderId="0" xfId="7" applyFont="1" applyFill="1"/>
    <xf numFmtId="0" fontId="37" fillId="2" borderId="0" xfId="7" applyFont="1" applyFill="1" applyAlignment="1">
      <alignment horizontal="center" vertical="center"/>
    </xf>
    <xf numFmtId="2" fontId="37" fillId="2" borderId="0" xfId="7" applyNumberFormat="1" applyFont="1" applyFill="1"/>
    <xf numFmtId="0" fontId="38" fillId="2" borderId="0" xfId="7" applyFont="1" applyFill="1"/>
    <xf numFmtId="0" fontId="38" fillId="0" borderId="0" xfId="7" applyFont="1"/>
    <xf numFmtId="0" fontId="41" fillId="0" borderId="29" xfId="7" applyFont="1" applyBorder="1" applyAlignment="1">
      <alignment horizontal="center" vertical="center"/>
    </xf>
    <xf numFmtId="0" fontId="41" fillId="0" borderId="1" xfId="7" applyFont="1" applyBorder="1" applyAlignment="1">
      <alignment horizontal="center" vertical="center"/>
    </xf>
    <xf numFmtId="2" fontId="41" fillId="0" borderId="1" xfId="7" applyNumberFormat="1" applyFont="1" applyBorder="1" applyAlignment="1">
      <alignment horizontal="center" vertical="center"/>
    </xf>
    <xf numFmtId="0" fontId="41" fillId="0" borderId="7" xfId="7" applyFont="1" applyBorder="1" applyAlignment="1">
      <alignment horizontal="center" vertical="center"/>
    </xf>
    <xf numFmtId="0" fontId="37" fillId="2" borderId="0" xfId="7" applyFont="1" applyFill="1" applyAlignment="1">
      <alignment vertical="center"/>
    </xf>
    <xf numFmtId="1" fontId="40" fillId="0" borderId="1" xfId="7" applyNumberFormat="1" applyFont="1" applyBorder="1" applyAlignment="1">
      <alignment horizontal="center" vertical="center"/>
    </xf>
    <xf numFmtId="0" fontId="37" fillId="0" borderId="0" xfId="7" applyFont="1" applyAlignment="1">
      <alignment vertical="center"/>
    </xf>
    <xf numFmtId="166" fontId="40" fillId="0" borderId="1" xfId="7" applyNumberFormat="1" applyFont="1" applyBorder="1" applyAlignment="1">
      <alignment horizontal="center" vertical="center"/>
    </xf>
    <xf numFmtId="0" fontId="40" fillId="0" borderId="1" xfId="7" applyFont="1" applyBorder="1"/>
    <xf numFmtId="166" fontId="40" fillId="9" borderId="1" xfId="7" applyNumberFormat="1" applyFont="1" applyFill="1" applyBorder="1" applyAlignment="1">
      <alignment horizontal="center" vertical="center"/>
    </xf>
    <xf numFmtId="0" fontId="37" fillId="0" borderId="0" xfId="7" applyFont="1"/>
    <xf numFmtId="0" fontId="40" fillId="0" borderId="7" xfId="7" applyFont="1" applyBorder="1"/>
    <xf numFmtId="166" fontId="40" fillId="9" borderId="7" xfId="7" applyNumberFormat="1" applyFont="1" applyFill="1" applyBorder="1" applyAlignment="1">
      <alignment horizontal="center" vertical="center"/>
    </xf>
    <xf numFmtId="0" fontId="38" fillId="2" borderId="0" xfId="7" applyFont="1" applyFill="1" applyAlignment="1">
      <alignment horizontal="center" vertical="center"/>
    </xf>
    <xf numFmtId="0" fontId="40" fillId="11" borderId="36" xfId="7" applyFont="1" applyFill="1" applyBorder="1" applyAlignment="1">
      <alignment horizontal="center" vertical="center" wrapText="1"/>
    </xf>
    <xf numFmtId="167" fontId="40" fillId="11" borderId="36" xfId="7" applyNumberFormat="1" applyFont="1" applyFill="1" applyBorder="1" applyAlignment="1">
      <alignment horizontal="center" vertical="center" wrapText="1"/>
    </xf>
    <xf numFmtId="4" fontId="40" fillId="11" borderId="36" xfId="7" applyNumberFormat="1" applyFont="1" applyFill="1" applyBorder="1" applyAlignment="1">
      <alignment horizontal="center" vertical="center" wrapText="1"/>
    </xf>
    <xf numFmtId="0" fontId="38" fillId="0" borderId="0" xfId="7" applyFont="1" applyAlignment="1">
      <alignment horizontal="center" vertical="center"/>
    </xf>
    <xf numFmtId="0" fontId="41" fillId="11" borderId="37" xfId="7" applyFont="1" applyFill="1" applyBorder="1" applyAlignment="1">
      <alignment horizontal="center" vertical="center" wrapText="1"/>
    </xf>
    <xf numFmtId="0" fontId="40" fillId="11" borderId="37" xfId="7" applyFont="1" applyFill="1" applyBorder="1" applyAlignment="1">
      <alignment horizontal="center" vertical="center" wrapText="1"/>
    </xf>
    <xf numFmtId="167" fontId="41" fillId="11" borderId="37" xfId="7" applyNumberFormat="1" applyFont="1" applyFill="1" applyBorder="1" applyAlignment="1">
      <alignment horizontal="center" vertical="center" wrapText="1"/>
    </xf>
    <xf numFmtId="4" fontId="40" fillId="11" borderId="37" xfId="7" applyNumberFormat="1" applyFont="1" applyFill="1" applyBorder="1" applyAlignment="1">
      <alignment horizontal="center" vertical="center" wrapText="1"/>
    </xf>
    <xf numFmtId="0" fontId="41" fillId="11" borderId="38" xfId="7" applyFont="1" applyFill="1" applyBorder="1" applyAlignment="1">
      <alignment horizontal="center" vertical="center" wrapText="1"/>
    </xf>
    <xf numFmtId="0" fontId="44" fillId="0" borderId="34" xfId="7" applyFont="1" applyBorder="1" applyAlignment="1">
      <alignment horizontal="center" vertical="center"/>
    </xf>
    <xf numFmtId="168" fontId="44" fillId="12" borderId="39" xfId="7" applyNumberFormat="1" applyFont="1" applyFill="1" applyBorder="1" applyAlignment="1">
      <alignment horizontal="center" vertical="center"/>
    </xf>
    <xf numFmtId="0" fontId="44" fillId="12" borderId="40" xfId="7" applyFont="1" applyFill="1" applyBorder="1" applyAlignment="1">
      <alignment horizontal="center" vertical="center"/>
    </xf>
    <xf numFmtId="0" fontId="44" fillId="12" borderId="40" xfId="7" applyFont="1" applyFill="1" applyBorder="1" applyAlignment="1">
      <alignment horizontal="left" vertical="center"/>
    </xf>
    <xf numFmtId="2" fontId="44" fillId="12" borderId="40" xfId="7" applyNumberFormat="1" applyFont="1" applyFill="1" applyBorder="1" applyAlignment="1">
      <alignment horizontal="right" vertical="center"/>
    </xf>
    <xf numFmtId="0" fontId="44" fillId="12" borderId="40" xfId="7" applyFont="1" applyFill="1" applyBorder="1" applyAlignment="1">
      <alignment vertical="center"/>
    </xf>
    <xf numFmtId="43" fontId="44" fillId="12" borderId="40" xfId="7" applyNumberFormat="1" applyFont="1" applyFill="1" applyBorder="1" applyAlignment="1">
      <alignment horizontal="center" vertical="center"/>
    </xf>
    <xf numFmtId="43" fontId="44" fillId="11" borderId="40" xfId="7" applyNumberFormat="1" applyFont="1" applyFill="1" applyBorder="1" applyAlignment="1">
      <alignment horizontal="center" vertical="center"/>
    </xf>
    <xf numFmtId="168" fontId="37" fillId="0" borderId="5" xfId="7" applyNumberFormat="1" applyFont="1" applyBorder="1" applyAlignment="1">
      <alignment horizontal="center" vertical="center"/>
    </xf>
    <xf numFmtId="0" fontId="37" fillId="0" borderId="5" xfId="7" applyFont="1" applyBorder="1" applyAlignment="1">
      <alignment horizontal="center" vertical="center"/>
    </xf>
    <xf numFmtId="0" fontId="37" fillId="0" borderId="5" xfId="7" applyFont="1" applyBorder="1" applyAlignment="1">
      <alignment horizontal="center"/>
    </xf>
    <xf numFmtId="0" fontId="37" fillId="0" borderId="5" xfId="7" applyFont="1" applyBorder="1" applyAlignment="1">
      <alignment horizontal="left"/>
    </xf>
    <xf numFmtId="2" fontId="37" fillId="0" borderId="5" xfId="7" applyNumberFormat="1" applyFont="1" applyBorder="1" applyAlignment="1">
      <alignment horizontal="right"/>
    </xf>
    <xf numFmtId="43" fontId="37" fillId="0" borderId="5" xfId="7" applyNumberFormat="1" applyFont="1" applyBorder="1" applyAlignment="1">
      <alignment horizontal="center" vertical="center"/>
    </xf>
    <xf numFmtId="0" fontId="37" fillId="0" borderId="7" xfId="7" applyFont="1" applyBorder="1" applyAlignment="1">
      <alignment horizontal="left"/>
    </xf>
    <xf numFmtId="0" fontId="37" fillId="0" borderId="5" xfId="7" applyFont="1" applyBorder="1"/>
    <xf numFmtId="2" fontId="37" fillId="0" borderId="5" xfId="7" applyNumberFormat="1" applyFont="1" applyBorder="1"/>
    <xf numFmtId="0" fontId="37" fillId="0" borderId="11" xfId="7" applyFont="1" applyBorder="1" applyAlignment="1">
      <alignment horizontal="left" vertical="center"/>
    </xf>
    <xf numFmtId="0" fontId="37" fillId="0" borderId="7" xfId="7" applyFont="1" applyBorder="1" applyAlignment="1">
      <alignment horizontal="left" vertical="center"/>
    </xf>
    <xf numFmtId="2" fontId="44" fillId="12" borderId="40" xfId="7" applyNumberFormat="1" applyFont="1" applyFill="1" applyBorder="1" applyAlignment="1">
      <alignment vertical="center"/>
    </xf>
    <xf numFmtId="168" fontId="37" fillId="0" borderId="1" xfId="7" applyNumberFormat="1" applyFont="1" applyBorder="1" applyAlignment="1">
      <alignment horizontal="center" vertical="center"/>
    </xf>
    <xf numFmtId="0" fontId="37" fillId="0" borderId="1" xfId="7" applyFont="1" applyBorder="1" applyAlignment="1">
      <alignment horizontal="center" vertical="center"/>
    </xf>
    <xf numFmtId="0" fontId="37" fillId="0" borderId="1" xfId="7" applyFont="1" applyBorder="1"/>
    <xf numFmtId="2" fontId="37" fillId="0" borderId="1" xfId="7" applyNumberFormat="1" applyFont="1" applyBorder="1"/>
    <xf numFmtId="43" fontId="37" fillId="0" borderId="1" xfId="7" applyNumberFormat="1" applyFont="1" applyBorder="1" applyAlignment="1">
      <alignment horizontal="center" vertical="center"/>
    </xf>
    <xf numFmtId="0" fontId="37" fillId="2" borderId="0" xfId="7" applyFont="1" applyFill="1" applyAlignment="1">
      <alignment horizontal="left"/>
    </xf>
    <xf numFmtId="168" fontId="37" fillId="0" borderId="7" xfId="7" applyNumberFormat="1" applyFont="1" applyBorder="1" applyAlignment="1">
      <alignment horizontal="left" vertical="center"/>
    </xf>
    <xf numFmtId="168" fontId="37" fillId="0" borderId="7" xfId="7" applyNumberFormat="1" applyFont="1" applyBorder="1" applyAlignment="1">
      <alignment horizontal="left"/>
    </xf>
    <xf numFmtId="0" fontId="37" fillId="0" borderId="0" xfId="7" applyFont="1" applyAlignment="1">
      <alignment horizontal="left"/>
    </xf>
    <xf numFmtId="0" fontId="44" fillId="12" borderId="40" xfId="7" applyFont="1" applyFill="1" applyBorder="1"/>
    <xf numFmtId="0" fontId="44" fillId="12" borderId="40" xfId="7" applyFont="1" applyFill="1" applyBorder="1" applyAlignment="1">
      <alignment horizontal="left"/>
    </xf>
    <xf numFmtId="169" fontId="44" fillId="12" borderId="40" xfId="7" applyNumberFormat="1" applyFont="1" applyFill="1" applyBorder="1" applyAlignment="1">
      <alignment horizontal="right" vertical="center"/>
    </xf>
    <xf numFmtId="168" fontId="37" fillId="2" borderId="5" xfId="7" applyNumberFormat="1" applyFont="1" applyFill="1" applyBorder="1" applyAlignment="1">
      <alignment horizontal="center" vertical="center"/>
    </xf>
    <xf numFmtId="0" fontId="37" fillId="2" borderId="5" xfId="7" applyFont="1" applyFill="1" applyBorder="1" applyAlignment="1">
      <alignment horizontal="center" vertical="center"/>
    </xf>
    <xf numFmtId="0" fontId="37" fillId="2" borderId="5" xfId="7" applyFont="1" applyFill="1" applyBorder="1"/>
    <xf numFmtId="2" fontId="37" fillId="2" borderId="5" xfId="7" applyNumberFormat="1" applyFont="1" applyFill="1" applyBorder="1"/>
    <xf numFmtId="43" fontId="37" fillId="2" borderId="5" xfId="7" applyNumberFormat="1" applyFont="1" applyFill="1" applyBorder="1" applyAlignment="1">
      <alignment horizontal="center" vertical="center"/>
    </xf>
    <xf numFmtId="168" fontId="37" fillId="2" borderId="1" xfId="7" applyNumberFormat="1" applyFont="1" applyFill="1" applyBorder="1" applyAlignment="1">
      <alignment horizontal="center" vertical="center"/>
    </xf>
    <xf numFmtId="0" fontId="37" fillId="2" borderId="1" xfId="7" applyFont="1" applyFill="1" applyBorder="1" applyAlignment="1">
      <alignment horizontal="center" vertical="center"/>
    </xf>
    <xf numFmtId="0" fontId="37" fillId="2" borderId="1" xfId="7" applyFont="1" applyFill="1" applyBorder="1"/>
    <xf numFmtId="43" fontId="37" fillId="2" borderId="1" xfId="7" applyNumberFormat="1" applyFont="1" applyFill="1" applyBorder="1" applyAlignment="1">
      <alignment horizontal="center" vertical="center"/>
    </xf>
    <xf numFmtId="1" fontId="37" fillId="0" borderId="1" xfId="7" applyNumberFormat="1" applyFont="1" applyBorder="1"/>
    <xf numFmtId="0" fontId="44" fillId="0" borderId="32" xfId="7" applyFont="1" applyBorder="1" applyAlignment="1">
      <alignment horizontal="center" vertical="center"/>
    </xf>
    <xf numFmtId="2" fontId="44" fillId="12" borderId="42" xfId="7" applyNumberFormat="1" applyFont="1" applyFill="1" applyBorder="1" applyAlignment="1">
      <alignment horizontal="center" vertical="center"/>
    </xf>
    <xf numFmtId="0" fontId="44" fillId="12" borderId="43" xfId="7" applyFont="1" applyFill="1" applyBorder="1" applyAlignment="1">
      <alignment horizontal="center" vertical="center"/>
    </xf>
    <xf numFmtId="0" fontId="44" fillId="12" borderId="43" xfId="7" applyFont="1" applyFill="1" applyBorder="1" applyAlignment="1">
      <alignment vertical="center"/>
    </xf>
    <xf numFmtId="2" fontId="44" fillId="12" borderId="43" xfId="7" applyNumberFormat="1" applyFont="1" applyFill="1" applyBorder="1" applyAlignment="1">
      <alignment vertical="center"/>
    </xf>
    <xf numFmtId="43" fontId="44" fillId="12" borderId="43" xfId="7" applyNumberFormat="1" applyFont="1" applyFill="1" applyBorder="1" applyAlignment="1">
      <alignment horizontal="center" vertical="center"/>
    </xf>
    <xf numFmtId="43" fontId="44" fillId="11" borderId="43" xfId="7" applyNumberFormat="1" applyFont="1" applyFill="1" applyBorder="1" applyAlignment="1">
      <alignment horizontal="center" vertical="center"/>
    </xf>
    <xf numFmtId="168" fontId="44" fillId="12" borderId="39" xfId="7" applyNumberFormat="1" applyFont="1" applyFill="1" applyBorder="1" applyAlignment="1">
      <alignment horizontal="center" vertical="center" wrapText="1"/>
    </xf>
    <xf numFmtId="0" fontId="44" fillId="12" borderId="40" xfId="7" applyFont="1" applyFill="1" applyBorder="1" applyAlignment="1">
      <alignment horizontal="center" vertical="center" wrapText="1"/>
    </xf>
    <xf numFmtId="0" fontId="44" fillId="12" borderId="40" xfId="7" applyFont="1" applyFill="1" applyBorder="1" applyAlignment="1">
      <alignment horizontal="left" vertical="center" wrapText="1"/>
    </xf>
    <xf numFmtId="2" fontId="44" fillId="12" borderId="40" xfId="7" applyNumberFormat="1" applyFont="1" applyFill="1" applyBorder="1" applyAlignment="1">
      <alignment horizontal="right" vertical="center" wrapText="1"/>
    </xf>
    <xf numFmtId="0" fontId="44" fillId="12" borderId="40" xfId="7" applyFont="1" applyFill="1" applyBorder="1" applyAlignment="1">
      <alignment vertical="center" wrapText="1"/>
    </xf>
    <xf numFmtId="43" fontId="44" fillId="12" borderId="40" xfId="7" applyNumberFormat="1" applyFont="1" applyFill="1" applyBorder="1" applyAlignment="1">
      <alignment horizontal="center" vertical="center" wrapText="1"/>
    </xf>
    <xf numFmtId="43" fontId="44" fillId="11" borderId="40" xfId="7" applyNumberFormat="1" applyFont="1" applyFill="1" applyBorder="1" applyAlignment="1">
      <alignment horizontal="center" vertical="center" wrapText="1"/>
    </xf>
    <xf numFmtId="0" fontId="37" fillId="0" borderId="35" xfId="7" applyFont="1" applyBorder="1" applyAlignment="1">
      <alignment horizontal="left" vertical="center"/>
    </xf>
    <xf numFmtId="0" fontId="37" fillId="0" borderId="38" xfId="7" applyFont="1" applyBorder="1" applyAlignment="1">
      <alignment horizontal="left" vertical="center"/>
    </xf>
    <xf numFmtId="168" fontId="44" fillId="12" borderId="23" xfId="7" applyNumberFormat="1" applyFont="1" applyFill="1" applyBorder="1" applyAlignment="1">
      <alignment horizontal="center" vertical="center"/>
    </xf>
    <xf numFmtId="0" fontId="44" fillId="12" borderId="44" xfId="7" applyFont="1" applyFill="1" applyBorder="1" applyAlignment="1">
      <alignment horizontal="center" vertical="center"/>
    </xf>
    <xf numFmtId="0" fontId="44" fillId="12" borderId="44" xfId="7" applyFont="1" applyFill="1" applyBorder="1" applyAlignment="1">
      <alignment vertical="center"/>
    </xf>
    <xf numFmtId="2" fontId="44" fillId="12" borderId="44" xfId="7" applyNumberFormat="1" applyFont="1" applyFill="1" applyBorder="1" applyAlignment="1">
      <alignment vertical="center"/>
    </xf>
    <xf numFmtId="43" fontId="44" fillId="12" borderId="44" xfId="7" applyNumberFormat="1" applyFont="1" applyFill="1" applyBorder="1" applyAlignment="1">
      <alignment horizontal="center" vertical="center"/>
    </xf>
    <xf numFmtId="43" fontId="44" fillId="11" borderId="44" xfId="7" applyNumberFormat="1" applyFont="1" applyFill="1" applyBorder="1" applyAlignment="1">
      <alignment horizontal="center" vertical="center"/>
    </xf>
    <xf numFmtId="43" fontId="37" fillId="0" borderId="2" xfId="7" applyNumberFormat="1" applyFont="1" applyBorder="1" applyAlignment="1">
      <alignment horizontal="center" vertical="center"/>
    </xf>
    <xf numFmtId="0" fontId="37" fillId="12" borderId="40" xfId="7" applyFont="1" applyFill="1" applyBorder="1" applyAlignment="1">
      <alignment horizontal="center" vertical="center"/>
    </xf>
    <xf numFmtId="0" fontId="37" fillId="12" borderId="40" xfId="7" applyFont="1" applyFill="1" applyBorder="1" applyAlignment="1">
      <alignment vertical="center"/>
    </xf>
    <xf numFmtId="0" fontId="37" fillId="0" borderId="7" xfId="7" applyFont="1" applyBorder="1" applyAlignment="1">
      <alignment horizontal="center" vertical="center"/>
    </xf>
    <xf numFmtId="0" fontId="37" fillId="0" borderId="7" xfId="7" applyFont="1" applyBorder="1"/>
    <xf numFmtId="43" fontId="37" fillId="0" borderId="7" xfId="7" applyNumberFormat="1" applyFont="1" applyBorder="1" applyAlignment="1">
      <alignment horizontal="center" vertical="center"/>
    </xf>
    <xf numFmtId="168" fontId="37" fillId="0" borderId="45" xfId="7" applyNumberFormat="1" applyFont="1" applyBorder="1" applyAlignment="1">
      <alignment horizontal="center" vertical="center"/>
    </xf>
    <xf numFmtId="0" fontId="37" fillId="0" borderId="7" xfId="7" applyFont="1" applyBorder="1" applyAlignment="1">
      <alignment vertical="center"/>
    </xf>
    <xf numFmtId="2" fontId="37" fillId="0" borderId="45" xfId="7" applyNumberFormat="1" applyFont="1" applyBorder="1"/>
    <xf numFmtId="0" fontId="37" fillId="0" borderId="12" xfId="7" applyFont="1" applyBorder="1" applyAlignment="1">
      <alignment horizontal="left" vertical="center"/>
    </xf>
    <xf numFmtId="0" fontId="44" fillId="12" borderId="44" xfId="7" applyFont="1" applyFill="1" applyBorder="1"/>
    <xf numFmtId="0" fontId="44" fillId="12" borderId="44" xfId="7" applyFont="1" applyFill="1" applyBorder="1" applyAlignment="1">
      <alignment horizontal="left"/>
    </xf>
    <xf numFmtId="169" fontId="44" fillId="12" borderId="44" xfId="7" applyNumberFormat="1" applyFont="1" applyFill="1" applyBorder="1" applyAlignment="1">
      <alignment horizontal="right" vertical="center"/>
    </xf>
    <xf numFmtId="1" fontId="44" fillId="12" borderId="40" xfId="7" applyNumberFormat="1" applyFont="1" applyFill="1" applyBorder="1" applyAlignment="1">
      <alignment vertical="center"/>
    </xf>
    <xf numFmtId="169" fontId="37" fillId="0" borderId="1" xfId="7" applyNumberFormat="1" applyFont="1" applyBorder="1"/>
    <xf numFmtId="2" fontId="44" fillId="12" borderId="40" xfId="7" applyNumberFormat="1" applyFont="1" applyFill="1" applyBorder="1" applyAlignment="1">
      <alignment vertical="center" wrapText="1"/>
    </xf>
    <xf numFmtId="2" fontId="37" fillId="0" borderId="7" xfId="7" applyNumberFormat="1" applyFont="1" applyBorder="1"/>
    <xf numFmtId="0" fontId="37" fillId="0" borderId="46" xfId="7" applyFont="1" applyBorder="1" applyAlignment="1">
      <alignment horizontal="left" vertical="center"/>
    </xf>
    <xf numFmtId="0" fontId="47" fillId="0" borderId="1" xfId="7" applyFont="1" applyBorder="1"/>
    <xf numFmtId="2" fontId="37" fillId="0" borderId="5" xfId="7" applyNumberFormat="1" applyFont="1" applyBorder="1" applyAlignment="1">
      <alignment horizontal="center"/>
    </xf>
    <xf numFmtId="0" fontId="37" fillId="0" borderId="1" xfId="7" applyFont="1" applyBorder="1" applyAlignment="1">
      <alignment horizontal="center"/>
    </xf>
    <xf numFmtId="2" fontId="37" fillId="0" borderId="7" xfId="7" applyNumberFormat="1" applyFont="1" applyBorder="1" applyAlignment="1">
      <alignment horizontal="center"/>
    </xf>
    <xf numFmtId="0" fontId="37" fillId="0" borderId="7" xfId="7" applyFont="1" applyBorder="1" applyAlignment="1">
      <alignment horizontal="center"/>
    </xf>
    <xf numFmtId="0" fontId="37" fillId="2" borderId="47" xfId="7" applyFont="1" applyFill="1" applyBorder="1"/>
    <xf numFmtId="0" fontId="37" fillId="0" borderId="0" xfId="7" applyFont="1" applyAlignment="1">
      <alignment horizontal="center" vertical="center"/>
    </xf>
    <xf numFmtId="0" fontId="37" fillId="2" borderId="1" xfId="7" applyFont="1" applyFill="1" applyBorder="1" applyAlignment="1">
      <alignment horizontal="left"/>
    </xf>
    <xf numFmtId="2" fontId="37" fillId="2" borderId="1" xfId="7" applyNumberFormat="1" applyFont="1" applyFill="1" applyBorder="1"/>
    <xf numFmtId="0" fontId="37" fillId="2" borderId="7" xfId="7" applyFont="1" applyFill="1" applyBorder="1" applyAlignment="1">
      <alignment horizontal="center" vertical="center"/>
    </xf>
    <xf numFmtId="0" fontId="37" fillId="2" borderId="7" xfId="7" applyFont="1" applyFill="1" applyBorder="1"/>
    <xf numFmtId="2" fontId="37" fillId="2" borderId="7" xfId="7" applyNumberFormat="1" applyFont="1" applyFill="1" applyBorder="1"/>
    <xf numFmtId="43" fontId="37" fillId="2" borderId="7" xfId="7" applyNumberFormat="1" applyFont="1" applyFill="1" applyBorder="1" applyAlignment="1">
      <alignment horizontal="center" vertical="center"/>
    </xf>
    <xf numFmtId="168" fontId="37" fillId="2" borderId="45" xfId="7" applyNumberFormat="1" applyFont="1" applyFill="1" applyBorder="1" applyAlignment="1">
      <alignment horizontal="center" vertical="center"/>
    </xf>
    <xf numFmtId="0" fontId="37" fillId="0" borderId="27" xfId="7" applyFont="1" applyBorder="1"/>
    <xf numFmtId="2" fontId="37" fillId="0" borderId="48" xfId="7" applyNumberFormat="1" applyFont="1" applyBorder="1"/>
    <xf numFmtId="165" fontId="44" fillId="12" borderId="18" xfId="7" applyNumberFormat="1" applyFont="1" applyFill="1" applyBorder="1" applyAlignment="1">
      <alignment horizontal="center" vertical="center"/>
    </xf>
    <xf numFmtId="0" fontId="44" fillId="0" borderId="11" xfId="7" applyFont="1" applyBorder="1" applyAlignment="1">
      <alignment horizontal="center" vertical="center"/>
    </xf>
    <xf numFmtId="0" fontId="44" fillId="12" borderId="1" xfId="7" applyFont="1" applyFill="1" applyBorder="1" applyAlignment="1">
      <alignment horizontal="center" vertical="center"/>
    </xf>
    <xf numFmtId="0" fontId="44" fillId="12" borderId="1" xfId="7" applyFont="1" applyFill="1" applyBorder="1" applyAlignment="1">
      <alignment vertical="center"/>
    </xf>
    <xf numFmtId="2" fontId="44" fillId="12" borderId="1" xfId="7" applyNumberFormat="1" applyFont="1" applyFill="1" applyBorder="1" applyAlignment="1">
      <alignment vertical="center"/>
    </xf>
    <xf numFmtId="41" fontId="44" fillId="12" borderId="1" xfId="7" applyNumberFormat="1" applyFont="1" applyFill="1" applyBorder="1" applyAlignment="1">
      <alignment vertical="center"/>
    </xf>
    <xf numFmtId="43" fontId="44" fillId="12" borderId="1" xfId="7" applyNumberFormat="1" applyFont="1" applyFill="1" applyBorder="1" applyAlignment="1">
      <alignment horizontal="center" vertical="center"/>
    </xf>
    <xf numFmtId="2" fontId="37" fillId="0" borderId="5" xfId="7" applyNumberFormat="1" applyFont="1" applyBorder="1" applyAlignment="1">
      <alignment horizontal="right" vertical="top"/>
    </xf>
    <xf numFmtId="0" fontId="37" fillId="0" borderId="5" xfId="7" applyFont="1" applyBorder="1" applyAlignment="1">
      <alignment horizontal="left" vertical="top"/>
    </xf>
    <xf numFmtId="0" fontId="37" fillId="0" borderId="45" xfId="7" applyFont="1" applyBorder="1" applyAlignment="1">
      <alignment horizontal="center" vertical="center"/>
    </xf>
    <xf numFmtId="0" fontId="37" fillId="0" borderId="45" xfId="7" applyFont="1" applyBorder="1"/>
    <xf numFmtId="43" fontId="37" fillId="0" borderId="45" xfId="7" applyNumberFormat="1" applyFont="1" applyBorder="1" applyAlignment="1">
      <alignment horizontal="center" vertical="center"/>
    </xf>
    <xf numFmtId="0" fontId="44" fillId="0" borderId="49" xfId="7" applyFont="1" applyBorder="1" applyAlignment="1">
      <alignment horizontal="center" vertical="center"/>
    </xf>
    <xf numFmtId="0" fontId="37" fillId="0" borderId="29" xfId="7" applyFont="1" applyBorder="1" applyAlignment="1">
      <alignment horizontal="center" vertical="center"/>
    </xf>
    <xf numFmtId="0" fontId="37" fillId="0" borderId="29" xfId="7" applyFont="1" applyBorder="1"/>
    <xf numFmtId="2" fontId="37" fillId="0" borderId="29" xfId="7" applyNumberFormat="1" applyFont="1" applyBorder="1"/>
    <xf numFmtId="43" fontId="37" fillId="0" borderId="29" xfId="7" applyNumberFormat="1" applyFont="1" applyBorder="1" applyAlignment="1">
      <alignment horizontal="center" vertical="center"/>
    </xf>
    <xf numFmtId="43" fontId="37" fillId="0" borderId="50" xfId="7" applyNumberFormat="1" applyFont="1" applyBorder="1" applyAlignment="1">
      <alignment horizontal="center" vertical="center"/>
    </xf>
    <xf numFmtId="43" fontId="37" fillId="0" borderId="6" xfId="7" applyNumberFormat="1" applyFont="1" applyBorder="1" applyAlignment="1">
      <alignment horizontal="center" vertical="center"/>
    </xf>
    <xf numFmtId="0" fontId="44" fillId="0" borderId="51" xfId="7" applyFont="1" applyBorder="1" applyAlignment="1">
      <alignment horizontal="center" vertical="center"/>
    </xf>
    <xf numFmtId="0" fontId="37" fillId="0" borderId="52" xfId="7" applyFont="1" applyBorder="1" applyAlignment="1">
      <alignment horizontal="center" vertical="center"/>
    </xf>
    <xf numFmtId="0" fontId="37" fillId="0" borderId="52" xfId="7" applyFont="1" applyBorder="1"/>
    <xf numFmtId="2" fontId="37" fillId="0" borderId="52" xfId="7" applyNumberFormat="1" applyFont="1" applyBorder="1"/>
    <xf numFmtId="43" fontId="37" fillId="0" borderId="52" xfId="7" applyNumberFormat="1" applyFont="1" applyBorder="1" applyAlignment="1">
      <alignment horizontal="center" vertical="center"/>
    </xf>
    <xf numFmtId="43" fontId="37" fillId="0" borderId="53" xfId="7" applyNumberFormat="1" applyFont="1" applyBorder="1" applyAlignment="1">
      <alignment horizontal="center" vertical="center"/>
    </xf>
    <xf numFmtId="170" fontId="44" fillId="0" borderId="40" xfId="7" applyNumberFormat="1" applyFont="1" applyBorder="1" applyAlignment="1">
      <alignment horizontal="center" vertical="center"/>
    </xf>
    <xf numFmtId="0" fontId="37" fillId="2" borderId="0" xfId="7" applyFont="1" applyFill="1" applyAlignment="1">
      <alignment horizontal="left" vertical="center"/>
    </xf>
    <xf numFmtId="2" fontId="37" fillId="2" borderId="0" xfId="7" applyNumberFormat="1" applyFont="1" applyFill="1" applyAlignment="1">
      <alignment horizontal="left"/>
    </xf>
    <xf numFmtId="1" fontId="37" fillId="2" borderId="0" xfId="7" applyNumberFormat="1" applyFont="1" applyFill="1" applyAlignment="1">
      <alignment horizontal="left" vertical="center"/>
    </xf>
    <xf numFmtId="0" fontId="44" fillId="2" borderId="0" xfId="7" applyFont="1" applyFill="1" applyAlignment="1">
      <alignment horizontal="left" vertical="center"/>
    </xf>
    <xf numFmtId="43" fontId="37" fillId="2" borderId="0" xfId="7" applyNumberFormat="1" applyFont="1" applyFill="1" applyAlignment="1">
      <alignment horizontal="center" vertical="center"/>
    </xf>
    <xf numFmtId="2" fontId="37" fillId="0" borderId="0" xfId="7" applyNumberFormat="1" applyFont="1"/>
    <xf numFmtId="0" fontId="0" fillId="0" borderId="1" xfId="0" applyBorder="1"/>
    <xf numFmtId="2" fontId="0" fillId="0" borderId="1" xfId="0" applyNumberFormat="1" applyBorder="1"/>
    <xf numFmtId="4" fontId="0" fillId="0" borderId="0" xfId="0" applyNumberFormat="1"/>
    <xf numFmtId="2" fontId="28" fillId="0" borderId="1" xfId="0" applyNumberFormat="1" applyFont="1" applyBorder="1" applyAlignment="1">
      <alignment horizontal="center" vertical="center" wrapText="1"/>
    </xf>
    <xf numFmtId="0" fontId="0" fillId="0" borderId="1" xfId="0" applyBorder="1" applyAlignment="1">
      <alignment horizontal="left" vertical="center" wrapText="1"/>
    </xf>
    <xf numFmtId="4" fontId="49" fillId="0" borderId="1" xfId="0" applyNumberFormat="1" applyFont="1" applyBorder="1" applyAlignment="1">
      <alignment horizontal="right"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wrapText="1"/>
    </xf>
    <xf numFmtId="2" fontId="19" fillId="0" borderId="1" xfId="0" applyNumberFormat="1" applyFont="1" applyBorder="1" applyAlignment="1">
      <alignment horizontal="center" vertical="center" wrapText="1"/>
    </xf>
    <xf numFmtId="0" fontId="0" fillId="0" borderId="1" xfId="0" applyBorder="1" applyAlignment="1">
      <alignment horizontal="right" vertical="center" wrapText="1"/>
    </xf>
    <xf numFmtId="2" fontId="19" fillId="0" borderId="1" xfId="0" applyNumberFormat="1" applyFont="1" applyBorder="1" applyAlignment="1" applyProtection="1">
      <alignment horizontal="center" vertical="center" wrapText="1"/>
      <protection locked="0"/>
    </xf>
    <xf numFmtId="2" fontId="19" fillId="2" borderId="1" xfId="0" applyNumberFormat="1" applyFont="1" applyFill="1" applyBorder="1" applyAlignment="1" applyProtection="1">
      <alignment horizontal="right" vertical="center" wrapText="1"/>
      <protection locked="0"/>
    </xf>
    <xf numFmtId="0" fontId="16" fillId="14" borderId="11" xfId="0" applyFont="1" applyFill="1" applyBorder="1" applyAlignment="1">
      <alignment horizontal="center" vertical="center" wrapText="1"/>
    </xf>
    <xf numFmtId="0" fontId="22" fillId="14" borderId="1" xfId="0" applyFont="1" applyFill="1" applyBorder="1" applyAlignment="1">
      <alignment horizontal="center" vertical="center"/>
    </xf>
    <xf numFmtId="0" fontId="22" fillId="14" borderId="1" xfId="0" applyFont="1" applyFill="1" applyBorder="1" applyAlignment="1">
      <alignment horizontal="center" vertical="center" wrapText="1"/>
    </xf>
    <xf numFmtId="0" fontId="22" fillId="14" borderId="6" xfId="0" applyFont="1" applyFill="1" applyBorder="1" applyAlignment="1">
      <alignment horizontal="center" vertical="center" wrapText="1"/>
    </xf>
    <xf numFmtId="0" fontId="0" fillId="0" borderId="0" xfId="0" applyAlignment="1">
      <alignment horizontal="center" vertical="center"/>
    </xf>
    <xf numFmtId="0" fontId="0" fillId="0" borderId="11" xfId="0" applyBorder="1"/>
    <xf numFmtId="0" fontId="0" fillId="0" borderId="6" xfId="0" applyBorder="1" applyAlignment="1">
      <alignment wrapText="1"/>
    </xf>
    <xf numFmtId="0" fontId="12" fillId="0" borderId="6" xfId="0" applyFont="1" applyBorder="1"/>
    <xf numFmtId="0" fontId="19" fillId="0" borderId="11" xfId="0" applyFont="1" applyBorder="1"/>
    <xf numFmtId="0" fontId="51" fillId="0" borderId="1" xfId="0" applyFont="1" applyBorder="1" applyAlignment="1">
      <alignment horizontal="center"/>
    </xf>
    <xf numFmtId="0" fontId="53" fillId="0" borderId="1" xfId="0" applyFont="1" applyBorder="1"/>
    <xf numFmtId="0" fontId="0" fillId="0" borderId="33" xfId="0" applyBorder="1"/>
    <xf numFmtId="0" fontId="19" fillId="0" borderId="1" xfId="0" applyFont="1" applyBorder="1" applyAlignment="1">
      <alignment horizontal="left" vertical="center"/>
    </xf>
    <xf numFmtId="0" fontId="0" fillId="0" borderId="1" xfId="0" applyBorder="1" applyAlignment="1">
      <alignment horizontal="left" vertical="center"/>
    </xf>
    <xf numFmtId="0" fontId="11" fillId="6" borderId="45" xfId="0" applyFont="1" applyFill="1" applyBorder="1" applyAlignment="1">
      <alignment horizontal="left" vertical="top"/>
    </xf>
    <xf numFmtId="0" fontId="0" fillId="0" borderId="29" xfId="0" applyBorder="1"/>
    <xf numFmtId="2" fontId="28" fillId="2" borderId="29" xfId="3" applyNumberFormat="1" applyFont="1" applyFill="1" applyBorder="1" applyAlignment="1" applyProtection="1">
      <alignment horizontal="center" vertical="center"/>
      <protection locked="0"/>
    </xf>
    <xf numFmtId="0" fontId="0" fillId="2" borderId="51" xfId="0" applyFill="1" applyBorder="1" applyAlignment="1">
      <alignment horizontal="center" vertical="center"/>
    </xf>
    <xf numFmtId="0" fontId="0" fillId="2" borderId="52" xfId="0" applyFill="1" applyBorder="1" applyAlignment="1">
      <alignment horizontal="left" vertical="center" wrapText="1"/>
    </xf>
    <xf numFmtId="0" fontId="0" fillId="2" borderId="52" xfId="0" applyFill="1" applyBorder="1" applyAlignment="1">
      <alignment horizontal="center" vertical="center"/>
    </xf>
    <xf numFmtId="2" fontId="19" fillId="0" borderId="52" xfId="3" applyNumberFormat="1" applyFont="1" applyBorder="1" applyAlignment="1">
      <alignment horizontal="center" vertical="center"/>
    </xf>
    <xf numFmtId="2" fontId="19" fillId="2" borderId="52" xfId="0" applyNumberFormat="1" applyFont="1" applyFill="1" applyBorder="1" applyAlignment="1" applyProtection="1">
      <alignment horizontal="center" vertical="center"/>
      <protection locked="0"/>
    </xf>
    <xf numFmtId="0" fontId="0" fillId="15" borderId="1" xfId="0" applyFill="1" applyBorder="1"/>
    <xf numFmtId="0" fontId="0" fillId="15" borderId="1" xfId="0" applyFill="1" applyBorder="1" applyAlignment="1">
      <alignment horizontal="left" vertical="center"/>
    </xf>
    <xf numFmtId="0" fontId="12" fillId="15" borderId="6" xfId="0" applyFont="1" applyFill="1" applyBorder="1"/>
    <xf numFmtId="0" fontId="28" fillId="0" borderId="0" xfId="0" applyFont="1"/>
    <xf numFmtId="0" fontId="0" fillId="0" borderId="52" xfId="0" applyBorder="1"/>
    <xf numFmtId="43" fontId="39" fillId="0" borderId="0" xfId="7" applyNumberFormat="1" applyFont="1"/>
    <xf numFmtId="2" fontId="22" fillId="3" borderId="5" xfId="6" applyNumberFormat="1" applyFont="1" applyFill="1" applyBorder="1" applyAlignment="1" applyProtection="1">
      <alignment horizontal="center" vertical="center"/>
    </xf>
    <xf numFmtId="2" fontId="22" fillId="2" borderId="50" xfId="6" applyNumberFormat="1" applyFont="1" applyFill="1" applyBorder="1" applyAlignment="1" applyProtection="1">
      <alignment horizontal="center"/>
    </xf>
    <xf numFmtId="2" fontId="22" fillId="2" borderId="6" xfId="6" applyNumberFormat="1" applyFont="1" applyFill="1" applyBorder="1" applyAlignment="1" applyProtection="1">
      <alignment horizontal="center"/>
    </xf>
    <xf numFmtId="2" fontId="22" fillId="2" borderId="53" xfId="6" applyNumberFormat="1" applyFont="1" applyFill="1" applyBorder="1" applyAlignment="1" applyProtection="1">
      <alignment horizontal="center"/>
    </xf>
    <xf numFmtId="0" fontId="14" fillId="5" borderId="1" xfId="0" applyFont="1" applyFill="1" applyBorder="1" applyAlignment="1">
      <alignment horizontal="left" vertical="top" wrapText="1"/>
    </xf>
    <xf numFmtId="0" fontId="11" fillId="5" borderId="1" xfId="2" applyFont="1" applyFill="1" applyBorder="1" applyAlignment="1">
      <alignment horizontal="center" vertical="center" wrapText="1"/>
    </xf>
    <xf numFmtId="2" fontId="11" fillId="5" borderId="1" xfId="2" applyNumberFormat="1" applyFont="1" applyFill="1" applyBorder="1" applyAlignment="1">
      <alignment horizontal="center" vertical="center" wrapText="1"/>
    </xf>
    <xf numFmtId="0" fontId="12" fillId="0" borderId="1" xfId="0" applyFont="1" applyBorder="1"/>
    <xf numFmtId="0" fontId="12" fillId="0" borderId="1" xfId="0" applyFont="1" applyBorder="1" applyAlignment="1">
      <alignment vertical="center" wrapText="1"/>
    </xf>
    <xf numFmtId="0" fontId="19" fillId="0" borderId="1" xfId="0" applyFont="1" applyBorder="1"/>
    <xf numFmtId="0" fontId="2" fillId="4" borderId="1" xfId="0" applyFont="1" applyFill="1" applyBorder="1" applyAlignment="1">
      <alignment horizontal="right" vertical="center"/>
    </xf>
    <xf numFmtId="4" fontId="0" fillId="0" borderId="1" xfId="0" applyNumberFormat="1" applyBorder="1"/>
    <xf numFmtId="0" fontId="0" fillId="4" borderId="1" xfId="0" applyFill="1" applyBorder="1"/>
    <xf numFmtId="0" fontId="20" fillId="5" borderId="1" xfId="0" applyFont="1" applyFill="1" applyBorder="1" applyAlignment="1">
      <alignment vertical="top" wrapText="1"/>
    </xf>
    <xf numFmtId="0" fontId="0" fillId="2" borderId="49" xfId="0" applyFill="1" applyBorder="1" applyAlignment="1">
      <alignment horizontal="left" vertical="center"/>
    </xf>
    <xf numFmtId="0" fontId="12" fillId="2" borderId="29" xfId="0" applyFont="1" applyFill="1" applyBorder="1" applyAlignment="1">
      <alignment horizontal="center" vertical="center"/>
    </xf>
    <xf numFmtId="2" fontId="12" fillId="2" borderId="29" xfId="0" applyNumberFormat="1" applyFont="1" applyFill="1" applyBorder="1" applyAlignment="1">
      <alignment horizontal="center" vertical="center"/>
    </xf>
    <xf numFmtId="0" fontId="0" fillId="0" borderId="50" xfId="0" applyBorder="1"/>
    <xf numFmtId="0" fontId="16" fillId="5" borderId="11" xfId="0" applyFont="1" applyFill="1" applyBorder="1" applyAlignment="1">
      <alignment horizontal="left" vertical="top"/>
    </xf>
    <xf numFmtId="0" fontId="0" fillId="0" borderId="6" xfId="0" applyBorder="1"/>
    <xf numFmtId="0" fontId="0" fillId="4" borderId="11" xfId="0" applyFill="1" applyBorder="1" applyAlignment="1">
      <alignment horizontal="left" vertical="center"/>
    </xf>
    <xf numFmtId="0" fontId="0" fillId="2" borderId="11" xfId="0" applyFill="1" applyBorder="1" applyAlignment="1">
      <alignment horizontal="left" vertical="center"/>
    </xf>
    <xf numFmtId="0" fontId="0" fillId="2" borderId="11" xfId="0" applyFill="1" applyBorder="1" applyAlignment="1">
      <alignment horizontal="left" vertical="center" wrapText="1"/>
    </xf>
    <xf numFmtId="0" fontId="0" fillId="6" borderId="11" xfId="0" applyFill="1" applyBorder="1" applyAlignment="1">
      <alignment horizontal="left" vertical="center" wrapText="1"/>
    </xf>
    <xf numFmtId="0" fontId="0" fillId="4" borderId="11" xfId="0" applyFill="1" applyBorder="1" applyAlignment="1">
      <alignment horizontal="left" vertical="center" wrapText="1"/>
    </xf>
    <xf numFmtId="2" fontId="12" fillId="0" borderId="6" xfId="0" applyNumberFormat="1" applyFont="1" applyBorder="1"/>
    <xf numFmtId="0" fontId="0" fillId="0" borderId="11" xfId="0" applyBorder="1" applyAlignment="1">
      <alignment horizontal="left" vertical="center" wrapText="1"/>
    </xf>
    <xf numFmtId="0" fontId="0" fillId="2" borderId="11" xfId="0" applyFill="1" applyBorder="1" applyAlignment="1">
      <alignment horizontal="center" vertical="center" wrapText="1"/>
    </xf>
    <xf numFmtId="0" fontId="19" fillId="0" borderId="6" xfId="0" applyFont="1" applyBorder="1"/>
    <xf numFmtId="2" fontId="2" fillId="4" borderId="11" xfId="0" applyNumberFormat="1" applyFont="1" applyFill="1" applyBorder="1" applyAlignment="1">
      <alignment horizontal="center" vertical="center"/>
    </xf>
    <xf numFmtId="0" fontId="0" fillId="4" borderId="6" xfId="0" applyFill="1" applyBorder="1"/>
    <xf numFmtId="0" fontId="18" fillId="6" borderId="11" xfId="0" applyFont="1" applyFill="1" applyBorder="1"/>
    <xf numFmtId="2" fontId="4" fillId="4" borderId="11" xfId="3" applyNumberFormat="1" applyFont="1" applyFill="1" applyBorder="1" applyAlignment="1">
      <alignment horizontal="center" vertical="center"/>
    </xf>
    <xf numFmtId="2" fontId="20" fillId="4" borderId="11" xfId="3" applyNumberFormat="1" applyFont="1" applyFill="1" applyBorder="1" applyAlignment="1">
      <alignment horizontal="center" vertical="center"/>
    </xf>
    <xf numFmtId="0" fontId="0" fillId="0" borderId="53" xfId="0" applyBorder="1"/>
    <xf numFmtId="2" fontId="0" fillId="2" borderId="1" xfId="0" applyNumberFormat="1" applyFill="1" applyBorder="1" applyAlignment="1" applyProtection="1">
      <alignment vertical="center"/>
      <protection locked="0"/>
    </xf>
    <xf numFmtId="0" fontId="0" fillId="0" borderId="0" xfId="0" applyProtection="1"/>
    <xf numFmtId="2" fontId="0" fillId="0" borderId="0" xfId="0" applyNumberFormat="1" applyProtection="1"/>
    <xf numFmtId="1" fontId="15" fillId="0" borderId="0" xfId="7" applyNumberFormat="1" applyFont="1" applyAlignment="1" applyProtection="1">
      <alignment vertical="center" wrapText="1"/>
    </xf>
    <xf numFmtId="0" fontId="0" fillId="2" borderId="12" xfId="0" applyFill="1" applyBorder="1" applyAlignment="1" applyProtection="1">
      <alignment horizontal="left" vertical="center"/>
    </xf>
    <xf numFmtId="0" fontId="12" fillId="2" borderId="12" xfId="0" applyFont="1" applyFill="1" applyBorder="1" applyAlignment="1" applyProtection="1">
      <alignment horizontal="center" vertical="center"/>
    </xf>
    <xf numFmtId="2" fontId="12" fillId="2" borderId="12" xfId="0" applyNumberFormat="1" applyFont="1" applyFill="1" applyBorder="1" applyAlignment="1" applyProtection="1">
      <alignment horizontal="center" vertical="center"/>
    </xf>
    <xf numFmtId="0" fontId="16" fillId="5" borderId="5" xfId="0" applyFont="1" applyFill="1" applyBorder="1" applyAlignment="1" applyProtection="1">
      <alignment horizontal="left" vertical="top"/>
    </xf>
    <xf numFmtId="0" fontId="14" fillId="5" borderId="5" xfId="0" applyFont="1" applyFill="1" applyBorder="1" applyAlignment="1" applyProtection="1">
      <alignment horizontal="left" vertical="top" wrapText="1"/>
    </xf>
    <xf numFmtId="0" fontId="11" fillId="5" borderId="5" xfId="2" applyFont="1" applyFill="1" applyBorder="1" applyAlignment="1" applyProtection="1">
      <alignment horizontal="center" vertical="center" wrapText="1"/>
    </xf>
    <xf numFmtId="2" fontId="11" fillId="5" borderId="5" xfId="2" applyNumberFormat="1" applyFont="1" applyFill="1" applyBorder="1" applyAlignment="1" applyProtection="1">
      <alignment horizontal="center" vertical="center" wrapText="1"/>
    </xf>
    <xf numFmtId="4" fontId="11" fillId="5" borderId="5" xfId="0" applyNumberFormat="1" applyFont="1" applyFill="1" applyBorder="1" applyAlignment="1" applyProtection="1">
      <alignment horizontal="center" vertical="center"/>
    </xf>
    <xf numFmtId="0" fontId="0" fillId="4" borderId="1" xfId="0" applyFill="1" applyBorder="1" applyAlignment="1" applyProtection="1">
      <alignment horizontal="left" vertical="center"/>
    </xf>
    <xf numFmtId="0" fontId="12" fillId="4" borderId="1" xfId="0" applyFont="1" applyFill="1" applyBorder="1" applyAlignment="1" applyProtection="1">
      <alignment horizontal="left" vertical="center"/>
    </xf>
    <xf numFmtId="2" fontId="12" fillId="4" borderId="1" xfId="0" applyNumberFormat="1" applyFont="1" applyFill="1" applyBorder="1" applyAlignment="1" applyProtection="1">
      <alignment horizontal="left" vertical="center"/>
    </xf>
    <xf numFmtId="0" fontId="0" fillId="2" borderId="1" xfId="0" applyFill="1" applyBorder="1" applyAlignment="1" applyProtection="1">
      <alignment horizontal="left" vertical="center"/>
    </xf>
    <xf numFmtId="0" fontId="12" fillId="2" borderId="1" xfId="0" applyFont="1" applyFill="1" applyBorder="1" applyAlignment="1" applyProtection="1">
      <alignment horizontal="left" vertical="center" wrapText="1"/>
    </xf>
    <xf numFmtId="0" fontId="0" fillId="2" borderId="1" xfId="0" applyFill="1" applyBorder="1" applyAlignment="1" applyProtection="1">
      <alignment horizontal="center" vertical="center"/>
    </xf>
    <xf numFmtId="2" fontId="0" fillId="2" borderId="1" xfId="0" applyNumberFormat="1" applyFill="1" applyBorder="1" applyAlignment="1" applyProtection="1">
      <alignment horizontal="center" vertical="center"/>
    </xf>
    <xf numFmtId="0" fontId="0" fillId="2" borderId="1" xfId="0" applyFill="1" applyBorder="1" applyAlignment="1" applyProtection="1">
      <alignment horizontal="left" vertical="center" wrapText="1"/>
    </xf>
    <xf numFmtId="2" fontId="0" fillId="2" borderId="1" xfId="0" applyNumberFormat="1" applyFill="1" applyBorder="1" applyAlignment="1" applyProtection="1">
      <alignment horizontal="center" vertical="center" wrapText="1"/>
    </xf>
    <xf numFmtId="0" fontId="0" fillId="6" borderId="1" xfId="0" applyFill="1" applyBorder="1" applyAlignment="1" applyProtection="1">
      <alignment horizontal="left" vertical="center" wrapText="1"/>
    </xf>
    <xf numFmtId="0" fontId="12" fillId="6" borderId="1" xfId="0" applyFont="1" applyFill="1" applyBorder="1" applyAlignment="1" applyProtection="1">
      <alignment horizontal="left" vertical="center" wrapText="1"/>
    </xf>
    <xf numFmtId="2" fontId="12" fillId="6" borderId="1" xfId="0" applyNumberFormat="1" applyFont="1" applyFill="1" applyBorder="1" applyAlignment="1" applyProtection="1">
      <alignment horizontal="left" vertical="center" wrapText="1"/>
    </xf>
    <xf numFmtId="4" fontId="12" fillId="6" borderId="1" xfId="0" applyNumberFormat="1" applyFont="1" applyFill="1" applyBorder="1" applyAlignment="1" applyProtection="1">
      <alignment horizontal="center" vertical="center" wrapText="1"/>
    </xf>
    <xf numFmtId="0" fontId="0" fillId="4" borderId="1" xfId="0" applyFill="1" applyBorder="1" applyAlignment="1" applyProtection="1">
      <alignment horizontal="left" vertical="center" wrapText="1"/>
    </xf>
    <xf numFmtId="0" fontId="12" fillId="4" borderId="1" xfId="0" applyFont="1" applyFill="1" applyBorder="1" applyAlignment="1" applyProtection="1">
      <alignment horizontal="left" vertical="center" wrapText="1"/>
    </xf>
    <xf numFmtId="2" fontId="12" fillId="4" borderId="1" xfId="0" applyNumberFormat="1" applyFont="1" applyFill="1" applyBorder="1" applyAlignment="1" applyProtection="1">
      <alignment horizontal="left" vertical="center" wrapText="1"/>
    </xf>
    <xf numFmtId="0" fontId="12" fillId="2" borderId="1" xfId="0" applyFont="1" applyFill="1" applyBorder="1" applyAlignment="1" applyProtection="1">
      <alignment horizontal="left" vertical="top" wrapText="1"/>
    </xf>
    <xf numFmtId="0" fontId="0" fillId="2" borderId="1" xfId="0" applyFill="1" applyBorder="1" applyAlignment="1" applyProtection="1">
      <alignment horizontal="center" vertical="center" wrapText="1"/>
    </xf>
    <xf numFmtId="0" fontId="28" fillId="0" borderId="0" xfId="0" applyFont="1" applyAlignment="1" applyProtection="1">
      <alignment vertical="center"/>
    </xf>
    <xf numFmtId="43" fontId="13" fillId="2" borderId="1" xfId="0" applyNumberFormat="1" applyFont="1" applyFill="1" applyBorder="1" applyAlignment="1" applyProtection="1">
      <alignment horizontal="center" vertical="center" wrapText="1"/>
    </xf>
    <xf numFmtId="2" fontId="13" fillId="2" borderId="1" xfId="0" applyNumberFormat="1" applyFont="1" applyFill="1" applyBorder="1" applyAlignment="1" applyProtection="1">
      <alignment horizontal="right" vertical="center" wrapText="1"/>
    </xf>
    <xf numFmtId="0" fontId="0" fillId="2" borderId="1" xfId="0" applyFill="1" applyBorder="1" applyAlignment="1" applyProtection="1">
      <alignment horizontal="left" vertical="top" wrapText="1"/>
    </xf>
    <xf numFmtId="2" fontId="0" fillId="2" borderId="1" xfId="0" applyNumberFormat="1" applyFill="1" applyBorder="1" applyAlignment="1" applyProtection="1">
      <alignment horizontal="right" vertical="center" wrapText="1"/>
    </xf>
    <xf numFmtId="2" fontId="3" fillId="2"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4" fontId="0" fillId="2" borderId="1" xfId="0" applyNumberFormat="1" applyFill="1" applyBorder="1" applyAlignment="1" applyProtection="1">
      <alignment horizontal="center" vertical="center" wrapText="1"/>
    </xf>
    <xf numFmtId="43" fontId="13" fillId="0" borderId="1" xfId="0" applyNumberFormat="1" applyFont="1" applyBorder="1" applyAlignment="1" applyProtection="1">
      <alignment horizontal="center" vertical="center" wrapText="1"/>
    </xf>
    <xf numFmtId="4" fontId="3" fillId="0" borderId="1" xfId="0" applyNumberFormat="1" applyFont="1" applyBorder="1" applyAlignment="1" applyProtection="1">
      <alignment horizontal="right" vertical="center" wrapText="1"/>
    </xf>
    <xf numFmtId="2" fontId="3" fillId="0" borderId="1" xfId="0" applyNumberFormat="1" applyFont="1" applyBorder="1" applyAlignment="1" applyProtection="1">
      <alignment horizontal="right" vertical="center"/>
    </xf>
    <xf numFmtId="2" fontId="19" fillId="2" borderId="1" xfId="0" applyNumberFormat="1" applyFont="1" applyFill="1" applyBorder="1" applyAlignment="1" applyProtection="1">
      <alignment horizontal="center" vertical="center" wrapText="1"/>
    </xf>
    <xf numFmtId="2" fontId="28" fillId="2" borderId="1" xfId="0" applyNumberFormat="1" applyFont="1" applyFill="1" applyBorder="1" applyAlignment="1" applyProtection="1">
      <alignment horizontal="center" vertical="center" wrapText="1"/>
    </xf>
    <xf numFmtId="0" fontId="12" fillId="4" borderId="2" xfId="0" applyFont="1" applyFill="1" applyBorder="1" applyAlignment="1" applyProtection="1">
      <alignment vertical="center" wrapText="1"/>
    </xf>
    <xf numFmtId="0" fontId="12" fillId="4" borderId="3" xfId="0" applyFont="1" applyFill="1" applyBorder="1" applyAlignment="1" applyProtection="1">
      <alignment vertical="center" wrapText="1"/>
    </xf>
    <xf numFmtId="0" fontId="12" fillId="4" borderId="4" xfId="0" applyFont="1" applyFill="1" applyBorder="1" applyAlignment="1" applyProtection="1">
      <alignment vertical="center" wrapText="1"/>
    </xf>
    <xf numFmtId="43" fontId="3" fillId="0" borderId="1" xfId="0" applyNumberFormat="1" applyFont="1" applyBorder="1" applyAlignment="1" applyProtection="1">
      <alignment horizontal="center" vertical="center" wrapText="1"/>
    </xf>
    <xf numFmtId="4" fontId="3" fillId="0" borderId="1" xfId="0" applyNumberFormat="1" applyFont="1" applyBorder="1" applyAlignment="1" applyProtection="1">
      <alignment horizontal="center" vertical="center" wrapText="1"/>
    </xf>
    <xf numFmtId="2" fontId="2" fillId="4" borderId="2" xfId="0" applyNumberFormat="1" applyFont="1" applyFill="1" applyBorder="1" applyAlignment="1" applyProtection="1">
      <alignment horizontal="center" vertical="center"/>
    </xf>
    <xf numFmtId="0" fontId="2" fillId="4" borderId="1" xfId="0" applyFont="1" applyFill="1" applyBorder="1" applyAlignment="1" applyProtection="1">
      <alignment vertical="center"/>
    </xf>
    <xf numFmtId="0" fontId="2" fillId="4" borderId="22" xfId="0" applyFont="1" applyFill="1" applyBorder="1" applyAlignment="1" applyProtection="1">
      <alignment horizontal="right" vertical="center"/>
    </xf>
    <xf numFmtId="0" fontId="2" fillId="4" borderId="22" xfId="0" applyFont="1" applyFill="1" applyBorder="1" applyAlignment="1" applyProtection="1">
      <alignment vertical="center"/>
    </xf>
    <xf numFmtId="4" fontId="2" fillId="4" borderId="4" xfId="0" applyNumberFormat="1" applyFont="1" applyFill="1" applyBorder="1" applyAlignment="1" applyProtection="1">
      <alignment horizontal="right" vertical="center"/>
    </xf>
    <xf numFmtId="43" fontId="29" fillId="0" borderId="1" xfId="0" applyNumberFormat="1" applyFont="1" applyBorder="1" applyAlignment="1" applyProtection="1">
      <alignment horizontal="center" vertical="center" wrapText="1"/>
    </xf>
    <xf numFmtId="0" fontId="26" fillId="6" borderId="1" xfId="0" applyFont="1" applyFill="1" applyBorder="1" applyAlignment="1" applyProtection="1">
      <alignment horizontal="left" vertical="center" wrapText="1"/>
    </xf>
    <xf numFmtId="0" fontId="9" fillId="6" borderId="1" xfId="2" applyFont="1" applyFill="1" applyBorder="1" applyAlignment="1" applyProtection="1">
      <alignment horizontal="center" vertical="center" wrapText="1"/>
    </xf>
    <xf numFmtId="2" fontId="9" fillId="6" borderId="1" xfId="0" applyNumberFormat="1" applyFont="1" applyFill="1" applyBorder="1" applyAlignment="1" applyProtection="1">
      <alignment horizontal="center" vertical="center"/>
    </xf>
    <xf numFmtId="0" fontId="26" fillId="4" borderId="1" xfId="0" applyFont="1" applyFill="1" applyBorder="1" applyAlignment="1" applyProtection="1">
      <alignment horizontal="left" vertical="center" wrapText="1"/>
    </xf>
    <xf numFmtId="0" fontId="9" fillId="4" borderId="1" xfId="2" applyFont="1" applyFill="1" applyBorder="1" applyAlignment="1" applyProtection="1">
      <alignment horizontal="center" vertical="center" wrapText="1"/>
    </xf>
    <xf numFmtId="2" fontId="9" fillId="4" borderId="1" xfId="0" applyNumberFormat="1" applyFont="1" applyFill="1" applyBorder="1" applyAlignment="1" applyProtection="1">
      <alignment horizontal="center" vertical="center"/>
    </xf>
    <xf numFmtId="4" fontId="0" fillId="4" borderId="1" xfId="0" applyNumberFormat="1" applyFill="1" applyBorder="1" applyAlignment="1" applyProtection="1">
      <alignment horizontal="center" vertical="center" wrapText="1"/>
    </xf>
    <xf numFmtId="0" fontId="0" fillId="4" borderId="0" xfId="0" applyFill="1" applyProtection="1"/>
    <xf numFmtId="0" fontId="27" fillId="2" borderId="1" xfId="0" applyFont="1" applyFill="1" applyBorder="1" applyAlignment="1" applyProtection="1">
      <alignment vertical="center" wrapText="1"/>
    </xf>
    <xf numFmtId="0" fontId="13" fillId="0" borderId="1" xfId="0" applyFont="1" applyBorder="1" applyAlignment="1" applyProtection="1">
      <alignment horizontal="center" vertical="center" wrapText="1"/>
    </xf>
    <xf numFmtId="0" fontId="0" fillId="2" borderId="2" xfId="0" applyFill="1" applyBorder="1" applyAlignment="1" applyProtection="1">
      <alignment horizontal="left" vertical="center" wrapText="1"/>
    </xf>
    <xf numFmtId="0" fontId="0" fillId="2" borderId="1" xfId="0" applyFill="1" applyBorder="1" applyAlignment="1" applyProtection="1">
      <alignment vertical="center" wrapText="1"/>
    </xf>
    <xf numFmtId="0" fontId="0" fillId="0" borderId="4" xfId="0" applyBorder="1" applyAlignment="1" applyProtection="1">
      <alignment horizontal="center" vertical="center" wrapText="1"/>
    </xf>
    <xf numFmtId="0" fontId="0" fillId="0" borderId="1" xfId="0" applyBorder="1" applyAlignment="1" applyProtection="1">
      <alignment horizontal="center" vertical="center" wrapText="1"/>
    </xf>
    <xf numFmtId="43" fontId="19" fillId="0" borderId="1" xfId="0" applyNumberFormat="1" applyFont="1" applyBorder="1" applyAlignment="1" applyProtection="1">
      <alignment horizontal="center" vertical="center" wrapText="1"/>
    </xf>
    <xf numFmtId="2" fontId="19" fillId="0" borderId="1" xfId="0" applyNumberFormat="1" applyFont="1" applyBorder="1" applyAlignment="1" applyProtection="1">
      <alignment horizontal="right" vertical="center" wrapText="1"/>
    </xf>
    <xf numFmtId="2" fontId="19" fillId="0" borderId="1" xfId="0" applyNumberFormat="1" applyFont="1" applyBorder="1" applyAlignment="1" applyProtection="1">
      <alignment horizontal="center" vertical="center"/>
    </xf>
    <xf numFmtId="0" fontId="0" fillId="0" borderId="1" xfId="0" applyBorder="1" applyAlignment="1" applyProtection="1">
      <alignment horizontal="center" vertical="center"/>
    </xf>
    <xf numFmtId="0" fontId="57" fillId="4" borderId="2" xfId="0" applyFont="1" applyFill="1" applyBorder="1" applyAlignment="1" applyProtection="1">
      <alignment vertical="center"/>
    </xf>
    <xf numFmtId="0" fontId="56" fillId="4" borderId="3" xfId="0" applyFont="1" applyFill="1" applyBorder="1" applyAlignment="1" applyProtection="1">
      <alignment vertical="center" wrapText="1"/>
    </xf>
    <xf numFmtId="0" fontId="56" fillId="4" borderId="4" xfId="0" applyFont="1" applyFill="1" applyBorder="1" applyAlignment="1" applyProtection="1">
      <alignment vertical="center" wrapText="1"/>
    </xf>
    <xf numFmtId="0" fontId="0" fillId="4" borderId="4" xfId="0" applyFill="1" applyBorder="1" applyAlignment="1" applyProtection="1">
      <alignment horizontal="left" vertical="center" wrapText="1"/>
    </xf>
    <xf numFmtId="0" fontId="12" fillId="4" borderId="2" xfId="0" applyFont="1" applyFill="1" applyBorder="1" applyAlignment="1" applyProtection="1">
      <alignment horizontal="left" vertical="center" wrapText="1"/>
    </xf>
    <xf numFmtId="0" fontId="12" fillId="4" borderId="3" xfId="0" applyFont="1" applyFill="1" applyBorder="1" applyAlignment="1" applyProtection="1">
      <alignment horizontal="left" vertical="center" wrapText="1"/>
    </xf>
    <xf numFmtId="2" fontId="12" fillId="4" borderId="3" xfId="0" applyNumberFormat="1" applyFont="1" applyFill="1" applyBorder="1" applyAlignment="1" applyProtection="1">
      <alignment horizontal="left" vertical="center" wrapText="1"/>
    </xf>
    <xf numFmtId="4" fontId="12" fillId="4" borderId="3" xfId="0" applyNumberFormat="1" applyFont="1" applyFill="1" applyBorder="1" applyAlignment="1" applyProtection="1">
      <alignment horizontal="center" vertical="center" wrapText="1"/>
    </xf>
    <xf numFmtId="2" fontId="18" fillId="5" borderId="11" xfId="0" applyNumberFormat="1" applyFont="1" applyFill="1" applyBorder="1" applyAlignment="1" applyProtection="1">
      <alignment horizontal="center" vertical="center"/>
    </xf>
    <xf numFmtId="0" fontId="20" fillId="5" borderId="3" xfId="0" applyFont="1" applyFill="1" applyBorder="1" applyAlignment="1" applyProtection="1">
      <alignment vertical="top" wrapText="1"/>
    </xf>
    <xf numFmtId="0" fontId="20" fillId="5" borderId="14" xfId="0" applyFont="1" applyFill="1" applyBorder="1" applyAlignment="1" applyProtection="1">
      <alignment vertical="top" wrapText="1"/>
    </xf>
    <xf numFmtId="0" fontId="0" fillId="2" borderId="11" xfId="0" applyFill="1" applyBorder="1" applyAlignment="1" applyProtection="1">
      <alignment horizontal="center" vertical="center"/>
    </xf>
    <xf numFmtId="0" fontId="21" fillId="2" borderId="5" xfId="7" applyFont="1" applyFill="1" applyBorder="1" applyAlignment="1" applyProtection="1">
      <alignment horizontal="left" vertical="center" wrapText="1"/>
    </xf>
    <xf numFmtId="2" fontId="0" fillId="2" borderId="6" xfId="0" applyNumberFormat="1" applyFill="1" applyBorder="1" applyAlignment="1" applyProtection="1">
      <alignment horizontal="center" vertical="center"/>
    </xf>
    <xf numFmtId="2" fontId="0" fillId="2" borderId="1" xfId="0" applyNumberFormat="1" applyFill="1" applyBorder="1" applyAlignment="1" applyProtection="1">
      <alignment vertical="center" wrapText="1"/>
    </xf>
    <xf numFmtId="0" fontId="0" fillId="2" borderId="0" xfId="0" applyFill="1" applyAlignment="1" applyProtection="1">
      <alignment vertical="center" wrapText="1"/>
    </xf>
    <xf numFmtId="0" fontId="0" fillId="2" borderId="7" xfId="0" applyFill="1" applyBorder="1" applyAlignment="1" applyProtection="1">
      <alignment horizontal="center" vertical="center"/>
    </xf>
    <xf numFmtId="2" fontId="0" fillId="2" borderId="7" xfId="0" applyNumberFormat="1" applyFill="1" applyBorder="1" applyAlignment="1" applyProtection="1">
      <alignment horizontal="center" vertical="center"/>
    </xf>
    <xf numFmtId="2" fontId="19" fillId="2" borderId="1" xfId="3" applyNumberFormat="1" applyFont="1" applyFill="1" applyBorder="1" applyAlignment="1" applyProtection="1">
      <alignment vertical="top" wrapText="1"/>
    </xf>
    <xf numFmtId="0" fontId="18" fillId="6" borderId="1" xfId="0" applyFont="1" applyFill="1" applyBorder="1" applyProtection="1"/>
    <xf numFmtId="4" fontId="18" fillId="6" borderId="15" xfId="0" applyNumberFormat="1" applyFont="1" applyFill="1" applyBorder="1" applyAlignment="1" applyProtection="1">
      <alignment horizontal="center"/>
    </xf>
    <xf numFmtId="2" fontId="4" fillId="4" borderId="23" xfId="3" applyNumberFormat="1" applyFont="1" applyFill="1" applyBorder="1" applyAlignment="1" applyProtection="1">
      <alignment horizontal="center" vertical="center"/>
    </xf>
    <xf numFmtId="0" fontId="18" fillId="4" borderId="1" xfId="0" applyFont="1" applyFill="1" applyBorder="1" applyAlignment="1" applyProtection="1">
      <alignment horizontal="left" vertical="center"/>
    </xf>
    <xf numFmtId="0" fontId="18" fillId="4" borderId="1" xfId="0" applyFont="1" applyFill="1" applyBorder="1" applyAlignment="1" applyProtection="1">
      <alignment horizontal="left"/>
    </xf>
    <xf numFmtId="4" fontId="18" fillId="4" borderId="1" xfId="0" applyNumberFormat="1" applyFont="1" applyFill="1" applyBorder="1" applyAlignment="1" applyProtection="1">
      <alignment horizontal="center"/>
    </xf>
    <xf numFmtId="4" fontId="0" fillId="0" borderId="1" xfId="0" applyNumberFormat="1" applyBorder="1" applyAlignment="1" applyProtection="1">
      <alignment horizontal="center" vertical="center"/>
    </xf>
    <xf numFmtId="0" fontId="17" fillId="6" borderId="11" xfId="0" applyFont="1" applyFill="1" applyBorder="1" applyAlignment="1" applyProtection="1">
      <alignment horizontal="center" vertical="center"/>
    </xf>
    <xf numFmtId="0" fontId="18" fillId="6" borderId="2" xfId="0" applyFont="1" applyFill="1" applyBorder="1" applyAlignment="1" applyProtection="1">
      <alignment vertical="top"/>
    </xf>
    <xf numFmtId="0" fontId="18" fillId="6" borderId="3" xfId="0" applyFont="1" applyFill="1" applyBorder="1" applyAlignment="1" applyProtection="1">
      <alignment vertical="top"/>
    </xf>
    <xf numFmtId="4" fontId="18" fillId="6" borderId="1" xfId="0" applyNumberFormat="1" applyFont="1" applyFill="1" applyBorder="1" applyAlignment="1" applyProtection="1">
      <alignment horizontal="center"/>
    </xf>
    <xf numFmtId="2" fontId="20" fillId="4" borderId="23" xfId="3" applyNumberFormat="1" applyFont="1" applyFill="1" applyBorder="1" applyAlignment="1" applyProtection="1">
      <alignment horizontal="center" vertical="center"/>
    </xf>
    <xf numFmtId="0" fontId="20" fillId="4" borderId="24" xfId="3" applyFont="1" applyFill="1" applyBorder="1" applyAlignment="1" applyProtection="1">
      <alignment vertical="center"/>
    </xf>
    <xf numFmtId="0" fontId="20" fillId="4" borderId="9" xfId="3" applyFont="1" applyFill="1" applyBorder="1" applyAlignment="1" applyProtection="1">
      <alignment vertical="center"/>
    </xf>
    <xf numFmtId="0" fontId="20" fillId="4" borderId="16" xfId="3" applyFont="1" applyFill="1" applyBorder="1" applyAlignment="1" applyProtection="1">
      <alignment vertical="center"/>
    </xf>
    <xf numFmtId="0" fontId="0" fillId="2" borderId="49" xfId="0" applyFill="1" applyBorder="1" applyAlignment="1" applyProtection="1">
      <alignment horizontal="center" vertical="center"/>
    </xf>
    <xf numFmtId="2" fontId="19" fillId="0" borderId="29" xfId="3" applyNumberFormat="1" applyFont="1" applyBorder="1" applyAlignment="1" applyProtection="1">
      <alignment vertical="top" wrapText="1"/>
    </xf>
    <xf numFmtId="0" fontId="19" fillId="0" borderId="29" xfId="3" applyFont="1" applyBorder="1" applyAlignment="1" applyProtection="1">
      <alignment horizontal="center" vertical="center"/>
    </xf>
    <xf numFmtId="2" fontId="19" fillId="0" borderId="29" xfId="3" applyNumberFormat="1" applyFont="1" applyBorder="1" applyAlignment="1" applyProtection="1">
      <alignment horizontal="center" vertical="center"/>
    </xf>
    <xf numFmtId="2" fontId="19" fillId="0" borderId="50" xfId="3" applyNumberFormat="1" applyFont="1" applyBorder="1" applyAlignment="1" applyProtection="1">
      <alignment horizontal="center" vertical="center"/>
    </xf>
    <xf numFmtId="2" fontId="19" fillId="0" borderId="1" xfId="3" applyNumberFormat="1" applyFont="1" applyBorder="1" applyAlignment="1" applyProtection="1">
      <alignment vertical="top" wrapText="1"/>
    </xf>
    <xf numFmtId="0" fontId="19" fillId="0" borderId="1" xfId="3" applyFont="1" applyBorder="1" applyAlignment="1" applyProtection="1">
      <alignment horizontal="center" vertical="center"/>
    </xf>
    <xf numFmtId="2" fontId="19" fillId="0" borderId="1" xfId="3" applyNumberFormat="1" applyFont="1" applyBorder="1" applyAlignment="1" applyProtection="1">
      <alignment horizontal="center" vertical="center"/>
    </xf>
    <xf numFmtId="2" fontId="19" fillId="0" borderId="6" xfId="3" applyNumberFormat="1" applyFont="1" applyBorder="1" applyAlignment="1" applyProtection="1">
      <alignment horizontal="center" vertical="center"/>
    </xf>
    <xf numFmtId="2" fontId="19" fillId="0" borderId="1" xfId="3" applyNumberFormat="1" applyFont="1" applyBorder="1" applyAlignment="1" applyProtection="1">
      <alignment vertical="center" wrapText="1"/>
    </xf>
    <xf numFmtId="2" fontId="19" fillId="0" borderId="1" xfId="3" applyNumberFormat="1" applyFont="1" applyBorder="1" applyAlignment="1" applyProtection="1">
      <alignment horizontal="left" vertical="top" wrapText="1"/>
    </xf>
    <xf numFmtId="0" fontId="0" fillId="2" borderId="51" xfId="0" applyFill="1" applyBorder="1" applyAlignment="1" applyProtection="1">
      <alignment horizontal="center" vertical="center"/>
    </xf>
    <xf numFmtId="0" fontId="0" fillId="2" borderId="52" xfId="0" applyFill="1" applyBorder="1" applyAlignment="1" applyProtection="1">
      <alignment horizontal="left" vertical="center" wrapText="1"/>
    </xf>
    <xf numFmtId="0" fontId="0" fillId="2" borderId="52" xfId="0" applyFill="1" applyBorder="1" applyAlignment="1" applyProtection="1">
      <alignment horizontal="center" vertical="center"/>
    </xf>
    <xf numFmtId="2" fontId="19" fillId="0" borderId="52" xfId="3" applyNumberFormat="1" applyFont="1" applyBorder="1" applyAlignment="1" applyProtection="1">
      <alignment horizontal="center" vertical="center"/>
    </xf>
    <xf numFmtId="2" fontId="19" fillId="0" borderId="53" xfId="3" applyNumberFormat="1" applyFont="1" applyBorder="1" applyAlignment="1" applyProtection="1">
      <alignment horizontal="center" vertical="center"/>
    </xf>
    <xf numFmtId="0" fontId="11" fillId="6" borderId="45" xfId="0" applyFont="1" applyFill="1" applyBorder="1" applyAlignment="1" applyProtection="1">
      <alignment horizontal="left" vertical="top"/>
    </xf>
    <xf numFmtId="4" fontId="22" fillId="6" borderId="45" xfId="0" applyNumberFormat="1" applyFont="1" applyFill="1" applyBorder="1" applyAlignment="1" applyProtection="1">
      <alignment horizontal="center" vertical="center"/>
    </xf>
    <xf numFmtId="2" fontId="20" fillId="4" borderId="55" xfId="3" applyNumberFormat="1" applyFont="1" applyFill="1" applyBorder="1" applyAlignment="1" applyProtection="1">
      <alignment horizontal="center" vertical="center"/>
    </xf>
    <xf numFmtId="0" fontId="11" fillId="0" borderId="49" xfId="0" applyFont="1" applyBorder="1" applyAlignment="1" applyProtection="1">
      <alignment horizontal="right" vertical="top"/>
    </xf>
    <xf numFmtId="0" fontId="0" fillId="0" borderId="29" xfId="0" applyBorder="1" applyProtection="1"/>
    <xf numFmtId="4" fontId="0" fillId="0" borderId="50" xfId="0" applyNumberFormat="1" applyBorder="1" applyAlignment="1" applyProtection="1">
      <alignment horizontal="center" vertical="center"/>
    </xf>
    <xf numFmtId="0" fontId="11" fillId="0" borderId="57" xfId="0" applyFont="1" applyBorder="1" applyAlignment="1" applyProtection="1">
      <alignment horizontal="right" vertical="top"/>
    </xf>
    <xf numFmtId="0" fontId="0" fillId="0" borderId="1" xfId="0" applyBorder="1" applyProtection="1"/>
    <xf numFmtId="0" fontId="0" fillId="0" borderId="5" xfId="0" applyBorder="1" applyProtection="1"/>
    <xf numFmtId="4" fontId="0" fillId="0" borderId="6" xfId="0" applyNumberFormat="1" applyBorder="1" applyAlignment="1" applyProtection="1">
      <alignment horizontal="center" vertical="center"/>
    </xf>
    <xf numFmtId="0" fontId="19" fillId="0" borderId="1" xfId="0" applyFont="1" applyBorder="1" applyAlignment="1" applyProtection="1">
      <alignment horizontal="left" vertical="center"/>
    </xf>
    <xf numFmtId="0" fontId="0" fillId="0" borderId="1" xfId="0" applyBorder="1" applyAlignment="1" applyProtection="1">
      <alignment horizontal="left" vertical="center"/>
    </xf>
    <xf numFmtId="0" fontId="11" fillId="0" borderId="35" xfId="0" applyFont="1" applyBorder="1" applyAlignment="1" applyProtection="1">
      <alignment horizontal="left" vertical="top"/>
    </xf>
    <xf numFmtId="0" fontId="12" fillId="0" borderId="7" xfId="0" applyFont="1" applyBorder="1" applyProtection="1"/>
    <xf numFmtId="0" fontId="19" fillId="0" borderId="7" xfId="0" applyFont="1" applyBorder="1" applyAlignment="1" applyProtection="1">
      <alignment horizontal="left" vertical="center"/>
    </xf>
    <xf numFmtId="0" fontId="0" fillId="0" borderId="7" xfId="0" applyBorder="1" applyProtection="1"/>
    <xf numFmtId="4" fontId="0" fillId="0" borderId="15" xfId="0" applyNumberFormat="1" applyBorder="1" applyAlignment="1" applyProtection="1">
      <alignment horizontal="center" vertical="center"/>
    </xf>
    <xf numFmtId="0" fontId="11" fillId="6" borderId="49" xfId="0" applyFont="1" applyFill="1" applyBorder="1" applyAlignment="1" applyProtection="1">
      <alignment horizontal="left" vertical="top"/>
    </xf>
    <xf numFmtId="0" fontId="22" fillId="6" borderId="29" xfId="0" applyFont="1" applyFill="1" applyBorder="1" applyAlignment="1" applyProtection="1">
      <alignment vertical="center" wrapText="1"/>
    </xf>
    <xf numFmtId="4" fontId="22" fillId="6" borderId="50" xfId="0" applyNumberFormat="1" applyFont="1" applyFill="1" applyBorder="1" applyAlignment="1" applyProtection="1">
      <alignment horizontal="center" vertical="center"/>
    </xf>
    <xf numFmtId="2" fontId="20" fillId="4" borderId="51" xfId="3" applyNumberFormat="1" applyFont="1" applyFill="1" applyBorder="1" applyAlignment="1" applyProtection="1">
      <alignment horizontal="center" vertical="center"/>
    </xf>
    <xf numFmtId="0" fontId="0" fillId="0" borderId="5" xfId="0" applyBorder="1" applyAlignment="1" applyProtection="1">
      <alignment horizontal="left" vertical="center" wrapText="1"/>
    </xf>
    <xf numFmtId="4" fontId="0" fillId="0" borderId="13" xfId="0" applyNumberFormat="1" applyBorder="1" applyAlignment="1" applyProtection="1">
      <alignment horizontal="center" vertical="center"/>
    </xf>
    <xf numFmtId="0" fontId="11" fillId="0" borderId="11" xfId="0" applyFont="1" applyBorder="1" applyAlignment="1" applyProtection="1">
      <alignment horizontal="right" vertical="top"/>
    </xf>
    <xf numFmtId="0" fontId="0" fillId="0" borderId="1" xfId="0" applyBorder="1" applyAlignment="1" applyProtection="1">
      <alignment horizontal="left" vertical="center" wrapText="1"/>
    </xf>
    <xf numFmtId="0" fontId="11" fillId="0" borderId="11" xfId="0" applyFont="1" applyBorder="1" applyAlignment="1" applyProtection="1">
      <alignment horizontal="left" vertical="top"/>
    </xf>
    <xf numFmtId="0" fontId="22" fillId="0" borderId="1" xfId="0" applyFont="1" applyBorder="1" applyAlignment="1" applyProtection="1">
      <alignment horizontal="left" vertical="center" wrapText="1"/>
    </xf>
    <xf numFmtId="4" fontId="22" fillId="0" borderId="6" xfId="0" applyNumberFormat="1" applyFont="1" applyBorder="1" applyAlignment="1" applyProtection="1">
      <alignment horizontal="center" vertical="center"/>
    </xf>
    <xf numFmtId="0" fontId="11" fillId="6" borderId="35" xfId="0" applyFont="1" applyFill="1" applyBorder="1" applyAlignment="1" applyProtection="1">
      <alignment horizontal="left" vertical="top"/>
    </xf>
    <xf numFmtId="0" fontId="22" fillId="6" borderId="7" xfId="0" applyFont="1" applyFill="1" applyBorder="1" applyAlignment="1" applyProtection="1">
      <alignment horizontal="left" vertical="center" wrapText="1"/>
    </xf>
    <xf numFmtId="4" fontId="22" fillId="6" borderId="15" xfId="0" applyNumberFormat="1" applyFont="1" applyFill="1" applyBorder="1" applyAlignment="1" applyProtection="1">
      <alignment horizontal="center" vertical="center"/>
    </xf>
    <xf numFmtId="0" fontId="11" fillId="0" borderId="49" xfId="0" applyFont="1" applyBorder="1" applyAlignment="1" applyProtection="1">
      <alignment horizontal="left" vertical="top"/>
    </xf>
    <xf numFmtId="0" fontId="0" fillId="0" borderId="29" xfId="0" applyBorder="1" applyAlignment="1" applyProtection="1">
      <alignment horizontal="left" vertical="center" wrapText="1"/>
    </xf>
    <xf numFmtId="0" fontId="0" fillId="0" borderId="1" xfId="0" applyBorder="1" applyAlignment="1" applyProtection="1">
      <alignment wrapText="1"/>
    </xf>
    <xf numFmtId="0" fontId="11" fillId="0" borderId="51" xfId="0" applyFont="1" applyBorder="1" applyAlignment="1" applyProtection="1">
      <alignment horizontal="left" vertical="top"/>
    </xf>
    <xf numFmtId="0" fontId="0" fillId="0" borderId="52" xfId="0" applyBorder="1" applyProtection="1"/>
    <xf numFmtId="0" fontId="0" fillId="0" borderId="52" xfId="0" applyBorder="1" applyAlignment="1" applyProtection="1">
      <alignment horizontal="left" vertical="center" wrapText="1"/>
    </xf>
    <xf numFmtId="4" fontId="0" fillId="0" borderId="53" xfId="0" applyNumberFormat="1" applyBorder="1" applyAlignment="1" applyProtection="1">
      <alignment horizontal="center" vertical="center"/>
    </xf>
    <xf numFmtId="0" fontId="18" fillId="0" borderId="38" xfId="0" applyFont="1" applyBorder="1" applyAlignment="1" applyProtection="1">
      <alignment horizontal="left" vertical="top"/>
    </xf>
    <xf numFmtId="0" fontId="18" fillId="0" borderId="56" xfId="0" applyFont="1" applyBorder="1" applyProtection="1"/>
    <xf numFmtId="0" fontId="18" fillId="0" borderId="45" xfId="0" applyFont="1" applyBorder="1" applyAlignment="1" applyProtection="1">
      <alignment horizontal="left" vertical="center" wrapText="1"/>
    </xf>
    <xf numFmtId="4" fontId="18" fillId="0" borderId="58" xfId="0" applyNumberFormat="1" applyFont="1" applyBorder="1" applyAlignment="1" applyProtection="1">
      <alignment horizontal="center" vertical="center"/>
    </xf>
    <xf numFmtId="0" fontId="11" fillId="4" borderId="49" xfId="0" applyFont="1" applyFill="1" applyBorder="1" applyAlignment="1" applyProtection="1">
      <alignment horizontal="left" vertical="top"/>
    </xf>
    <xf numFmtId="0" fontId="20" fillId="4" borderId="29" xfId="3" applyFont="1" applyFill="1" applyBorder="1" applyAlignment="1" applyProtection="1">
      <alignment vertical="center"/>
    </xf>
    <xf numFmtId="0" fontId="20" fillId="4" borderId="50" xfId="3" applyFont="1" applyFill="1" applyBorder="1" applyAlignment="1" applyProtection="1">
      <alignment vertical="center"/>
    </xf>
    <xf numFmtId="0" fontId="22" fillId="0" borderId="51" xfId="0" applyFont="1" applyBorder="1" applyAlignment="1" applyProtection="1">
      <alignment horizontal="left" vertical="top"/>
    </xf>
    <xf numFmtId="0" fontId="22" fillId="0" borderId="52" xfId="0" applyFont="1" applyBorder="1" applyProtection="1"/>
    <xf numFmtId="0" fontId="22" fillId="0" borderId="52" xfId="0" applyFont="1" applyBorder="1" applyAlignment="1" applyProtection="1">
      <alignment horizontal="left" vertical="center" wrapText="1"/>
    </xf>
    <xf numFmtId="4" fontId="22" fillId="0" borderId="53" xfId="0" applyNumberFormat="1" applyFont="1" applyBorder="1" applyAlignment="1" applyProtection="1">
      <alignment horizontal="center" vertical="center"/>
    </xf>
    <xf numFmtId="0" fontId="11" fillId="0" borderId="17" xfId="0" applyFont="1" applyBorder="1" applyAlignment="1" applyProtection="1">
      <alignment horizontal="left" vertical="top"/>
    </xf>
    <xf numFmtId="0" fontId="22" fillId="0" borderId="9" xfId="0" applyFont="1" applyBorder="1" applyAlignment="1" applyProtection="1">
      <alignment horizontal="left" vertical="center" wrapText="1"/>
    </xf>
    <xf numFmtId="4" fontId="22" fillId="0" borderId="16" xfId="0" applyNumberFormat="1" applyFont="1" applyBorder="1" applyAlignment="1" applyProtection="1">
      <alignment horizontal="center" vertical="center"/>
    </xf>
    <xf numFmtId="0" fontId="11" fillId="6" borderId="51" xfId="0" applyFont="1" applyFill="1" applyBorder="1" applyAlignment="1" applyProtection="1">
      <alignment horizontal="left" vertical="top"/>
    </xf>
    <xf numFmtId="0" fontId="22" fillId="6" borderId="52" xfId="0" applyFont="1" applyFill="1" applyBorder="1" applyAlignment="1" applyProtection="1">
      <alignment horizontal="left" vertical="center" wrapText="1"/>
    </xf>
    <xf numFmtId="4" fontId="22" fillId="6" borderId="53" xfId="0" applyNumberFormat="1" applyFont="1" applyFill="1" applyBorder="1" applyAlignment="1" applyProtection="1">
      <alignment horizontal="center" vertical="center"/>
    </xf>
    <xf numFmtId="0" fontId="11" fillId="4" borderId="37" xfId="0" applyFont="1" applyFill="1" applyBorder="1" applyAlignment="1" applyProtection="1">
      <alignment horizontal="left" vertical="top"/>
    </xf>
    <xf numFmtId="0" fontId="20" fillId="4" borderId="33" xfId="3" applyFont="1" applyFill="1" applyBorder="1" applyAlignment="1" applyProtection="1">
      <alignment vertical="center"/>
    </xf>
    <xf numFmtId="0" fontId="20" fillId="4" borderId="0" xfId="3" applyFont="1" applyFill="1" applyAlignment="1" applyProtection="1">
      <alignment vertical="center"/>
    </xf>
    <xf numFmtId="0" fontId="20" fillId="4" borderId="47" xfId="3" applyFont="1" applyFill="1" applyBorder="1" applyAlignment="1" applyProtection="1">
      <alignment vertical="center"/>
    </xf>
    <xf numFmtId="0" fontId="55" fillId="4" borderId="33" xfId="3" applyFont="1" applyFill="1" applyBorder="1" applyAlignment="1" applyProtection="1">
      <alignment vertical="center" wrapText="1"/>
    </xf>
    <xf numFmtId="0" fontId="55" fillId="4" borderId="0" xfId="3" applyFont="1" applyFill="1" applyAlignment="1" applyProtection="1">
      <alignment vertical="center" wrapText="1"/>
    </xf>
    <xf numFmtId="0" fontId="55" fillId="4" borderId="47" xfId="3" applyFont="1" applyFill="1" applyBorder="1" applyAlignment="1" applyProtection="1">
      <alignment vertical="center" wrapText="1"/>
    </xf>
    <xf numFmtId="0" fontId="0" fillId="0" borderId="11" xfId="0" applyBorder="1" applyAlignment="1" applyProtection="1">
      <alignment horizontal="left" vertical="top"/>
    </xf>
    <xf numFmtId="0" fontId="11" fillId="0" borderId="1" xfId="0" applyFont="1" applyBorder="1" applyAlignment="1" applyProtection="1">
      <alignment horizontal="left" vertical="top"/>
    </xf>
    <xf numFmtId="4" fontId="22" fillId="0" borderId="1" xfId="0" applyNumberFormat="1" applyFont="1" applyBorder="1" applyAlignment="1" applyProtection="1">
      <alignment horizontal="center" vertical="center"/>
    </xf>
    <xf numFmtId="0" fontId="22" fillId="4" borderId="17" xfId="0" applyFont="1" applyFill="1" applyBorder="1" applyAlignment="1" applyProtection="1">
      <alignment vertical="center"/>
    </xf>
    <xf numFmtId="0" fontId="22" fillId="4" borderId="9" xfId="0" applyFont="1" applyFill="1" applyBorder="1" applyAlignment="1" applyProtection="1">
      <alignment vertical="center"/>
    </xf>
    <xf numFmtId="0" fontId="22" fillId="4" borderId="16" xfId="0" applyFont="1" applyFill="1" applyBorder="1" applyAlignment="1" applyProtection="1">
      <alignment vertical="center"/>
    </xf>
    <xf numFmtId="0" fontId="22" fillId="7" borderId="36" xfId="0" applyFont="1" applyFill="1" applyBorder="1" applyAlignment="1" applyProtection="1">
      <alignment horizontal="center"/>
    </xf>
    <xf numFmtId="0" fontId="22" fillId="7" borderId="59" xfId="0" applyFont="1" applyFill="1" applyBorder="1" applyAlignment="1" applyProtection="1">
      <alignment horizontal="center"/>
    </xf>
    <xf numFmtId="0" fontId="22" fillId="7" borderId="60" xfId="0" applyFont="1" applyFill="1" applyBorder="1" applyAlignment="1" applyProtection="1">
      <alignment horizontal="center"/>
    </xf>
    <xf numFmtId="4" fontId="10" fillId="2" borderId="49" xfId="7" applyNumberFormat="1" applyFont="1" applyFill="1" applyBorder="1" applyAlignment="1" applyProtection="1">
      <alignment horizontal="center" vertical="top"/>
    </xf>
    <xf numFmtId="0" fontId="14" fillId="2" borderId="29" xfId="7" applyFont="1" applyFill="1" applyBorder="1" applyAlignment="1" applyProtection="1">
      <alignment vertical="center" wrapText="1"/>
    </xf>
    <xf numFmtId="4" fontId="10" fillId="2" borderId="11" xfId="7" applyNumberFormat="1" applyFont="1" applyFill="1" applyBorder="1" applyAlignment="1" applyProtection="1">
      <alignment horizontal="center" vertical="top"/>
    </xf>
    <xf numFmtId="0" fontId="14" fillId="2" borderId="1" xfId="7" applyFont="1" applyFill="1" applyBorder="1" applyAlignment="1" applyProtection="1">
      <alignment horizontal="left" vertical="top" wrapText="1"/>
    </xf>
    <xf numFmtId="0" fontId="14" fillId="2" borderId="1" xfId="7" applyFont="1" applyFill="1" applyBorder="1" applyAlignment="1" applyProtection="1">
      <alignment vertical="center" wrapText="1"/>
    </xf>
    <xf numFmtId="0" fontId="14" fillId="2" borderId="1" xfId="3" applyFont="1" applyFill="1" applyBorder="1" applyAlignment="1" applyProtection="1">
      <alignment vertical="center" wrapText="1"/>
    </xf>
    <xf numFmtId="4" fontId="10" fillId="2" borderId="51" xfId="7" applyNumberFormat="1" applyFont="1" applyFill="1" applyBorder="1" applyAlignment="1" applyProtection="1">
      <alignment horizontal="center" vertical="top"/>
    </xf>
    <xf numFmtId="0" fontId="14" fillId="2" borderId="52" xfId="3" applyFont="1" applyFill="1" applyBorder="1" applyAlignment="1" applyProtection="1">
      <alignment vertical="center" wrapText="1"/>
    </xf>
    <xf numFmtId="2" fontId="6" fillId="3" borderId="27" xfId="7" applyNumberFormat="1" applyFont="1" applyFill="1" applyBorder="1" applyAlignment="1" applyProtection="1">
      <alignment horizontal="right" vertical="center"/>
    </xf>
    <xf numFmtId="0" fontId="22" fillId="3" borderId="17" xfId="7" applyFont="1" applyFill="1" applyBorder="1" applyAlignment="1" applyProtection="1">
      <alignment vertical="center" wrapText="1"/>
    </xf>
    <xf numFmtId="4" fontId="12" fillId="6" borderId="1" xfId="0" applyNumberFormat="1" applyFont="1" applyFill="1" applyBorder="1" applyAlignment="1" applyProtection="1">
      <alignment horizontal="center" vertical="center" wrapText="1"/>
      <protection locked="0"/>
    </xf>
    <xf numFmtId="0" fontId="12" fillId="4" borderId="1" xfId="0" applyFont="1" applyFill="1" applyBorder="1" applyAlignment="1" applyProtection="1">
      <alignment horizontal="left" vertical="center" wrapText="1"/>
      <protection locked="0"/>
    </xf>
    <xf numFmtId="0" fontId="12" fillId="6" borderId="1" xfId="0" applyFont="1" applyFill="1" applyBorder="1" applyAlignment="1" applyProtection="1">
      <alignment horizontal="left" vertical="center" wrapText="1"/>
      <protection locked="0"/>
    </xf>
    <xf numFmtId="2" fontId="28" fillId="2" borderId="1" xfId="0" applyNumberFormat="1" applyFont="1" applyFill="1" applyBorder="1" applyAlignment="1" applyProtection="1">
      <alignment horizontal="right" vertical="center" wrapText="1"/>
      <protection locked="0"/>
    </xf>
    <xf numFmtId="0" fontId="12" fillId="4" borderId="3" xfId="0" applyFont="1" applyFill="1" applyBorder="1" applyAlignment="1" applyProtection="1">
      <alignment vertical="center" wrapText="1"/>
      <protection locked="0"/>
    </xf>
    <xf numFmtId="4" fontId="2" fillId="4" borderId="22" xfId="0" applyNumberFormat="1" applyFont="1" applyFill="1" applyBorder="1" applyAlignment="1" applyProtection="1">
      <alignment horizontal="right" vertical="center"/>
      <protection locked="0"/>
    </xf>
    <xf numFmtId="165" fontId="0" fillId="0" borderId="1" xfId="15" applyNumberFormat="1" applyFont="1" applyBorder="1" applyAlignment="1" applyProtection="1">
      <alignment horizontal="center" vertical="center" wrapText="1"/>
      <protection locked="0"/>
    </xf>
    <xf numFmtId="0" fontId="56" fillId="4" borderId="3" xfId="0" applyFont="1" applyFill="1" applyBorder="1" applyAlignment="1" applyProtection="1">
      <alignment vertical="center" wrapText="1"/>
      <protection locked="0"/>
    </xf>
    <xf numFmtId="165" fontId="1" fillId="0" borderId="1" xfId="15" applyNumberFormat="1" applyFont="1" applyBorder="1" applyAlignment="1" applyProtection="1">
      <alignment horizontal="center" vertical="center" wrapText="1"/>
      <protection locked="0"/>
    </xf>
    <xf numFmtId="0" fontId="12" fillId="4" borderId="3" xfId="0" applyFont="1" applyFill="1" applyBorder="1" applyAlignment="1" applyProtection="1">
      <alignment horizontal="left" vertical="center" wrapText="1"/>
      <protection locked="0"/>
    </xf>
    <xf numFmtId="0" fontId="20" fillId="5" borderId="3" xfId="0" applyFont="1" applyFill="1" applyBorder="1" applyAlignment="1" applyProtection="1">
      <alignment vertical="top" wrapText="1"/>
      <protection locked="0"/>
    </xf>
    <xf numFmtId="165" fontId="28" fillId="0" borderId="1" xfId="15" applyNumberFormat="1" applyFont="1" applyBorder="1" applyAlignment="1" applyProtection="1">
      <alignment horizontal="center" vertical="center" wrapText="1"/>
      <protection locked="0"/>
    </xf>
    <xf numFmtId="0" fontId="18" fillId="6" borderId="4" xfId="0" applyFont="1" applyFill="1" applyBorder="1" applyAlignment="1" applyProtection="1">
      <alignment vertical="top"/>
      <protection locked="0"/>
    </xf>
    <xf numFmtId="0" fontId="20" fillId="4" borderId="9" xfId="3" applyFont="1" applyFill="1" applyBorder="1" applyAlignment="1" applyProtection="1">
      <alignment vertical="center"/>
      <protection locked="0"/>
    </xf>
    <xf numFmtId="43" fontId="0" fillId="0" borderId="29" xfId="0" applyNumberFormat="1" applyBorder="1" applyAlignment="1" applyProtection="1">
      <alignment horizontal="left" vertical="center" wrapText="1"/>
      <protection locked="0"/>
    </xf>
    <xf numFmtId="43" fontId="0" fillId="0" borderId="5" xfId="0" applyNumberFormat="1" applyBorder="1" applyAlignment="1" applyProtection="1">
      <alignment horizontal="left" vertical="center" wrapText="1"/>
      <protection locked="0"/>
    </xf>
    <xf numFmtId="43" fontId="0" fillId="0" borderId="1" xfId="0" applyNumberFormat="1" applyBorder="1" applyAlignment="1" applyProtection="1">
      <alignment horizontal="left" vertical="center" wrapText="1"/>
      <protection locked="0"/>
    </xf>
    <xf numFmtId="0" fontId="0" fillId="0" borderId="1" xfId="0" applyBorder="1" applyAlignment="1" applyProtection="1">
      <alignment horizontal="right" vertical="center" wrapText="1"/>
      <protection locked="0"/>
    </xf>
    <xf numFmtId="0" fontId="0" fillId="0" borderId="7" xfId="0" applyBorder="1" applyAlignment="1" applyProtection="1">
      <alignment horizontal="right" vertical="center" wrapText="1"/>
      <protection locked="0"/>
    </xf>
    <xf numFmtId="0" fontId="22" fillId="6" borderId="29" xfId="0" applyFont="1" applyFill="1" applyBorder="1" applyAlignment="1" applyProtection="1">
      <alignment vertical="center" wrapText="1"/>
      <protection locked="0"/>
    </xf>
    <xf numFmtId="0" fontId="0" fillId="0" borderId="5" xfId="0" applyBorder="1" applyAlignment="1" applyProtection="1">
      <alignment horizontal="right" vertical="center" wrapText="1"/>
      <protection locked="0"/>
    </xf>
    <xf numFmtId="43" fontId="0" fillId="0" borderId="1" xfId="0" applyNumberFormat="1" applyBorder="1" applyAlignment="1" applyProtection="1">
      <alignment horizontal="right" vertical="center" wrapText="1"/>
      <protection locked="0"/>
    </xf>
    <xf numFmtId="0" fontId="22" fillId="0" borderId="1" xfId="0" applyFont="1" applyBorder="1" applyAlignment="1" applyProtection="1">
      <alignment horizontal="left" vertical="center" wrapText="1"/>
      <protection locked="0"/>
    </xf>
    <xf numFmtId="0" fontId="22" fillId="6" borderId="7" xfId="0" applyFont="1" applyFill="1"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0" fillId="0" borderId="52" xfId="0" applyBorder="1" applyAlignment="1" applyProtection="1">
      <alignment horizontal="left" vertical="center" wrapText="1"/>
      <protection locked="0"/>
    </xf>
    <xf numFmtId="0" fontId="18" fillId="0" borderId="45" xfId="0" applyFont="1" applyBorder="1" applyAlignment="1" applyProtection="1">
      <alignment horizontal="left" vertical="center" wrapText="1"/>
      <protection locked="0"/>
    </xf>
    <xf numFmtId="0" fontId="20" fillId="4" borderId="29" xfId="3" applyFont="1" applyFill="1" applyBorder="1" applyAlignment="1" applyProtection="1">
      <alignment vertical="center"/>
      <protection locked="0"/>
    </xf>
    <xf numFmtId="43" fontId="22" fillId="0" borderId="52" xfId="0" applyNumberFormat="1" applyFont="1" applyBorder="1" applyAlignment="1" applyProtection="1">
      <alignment horizontal="left" vertical="center" wrapText="1"/>
      <protection locked="0"/>
    </xf>
    <xf numFmtId="0" fontId="22" fillId="0" borderId="9" xfId="0" applyFont="1" applyBorder="1" applyAlignment="1" applyProtection="1">
      <alignment horizontal="left" vertical="center" wrapText="1"/>
      <protection locked="0"/>
    </xf>
    <xf numFmtId="0" fontId="22" fillId="6" borderId="52" xfId="0" applyFont="1" applyFill="1" applyBorder="1" applyAlignment="1" applyProtection="1">
      <alignment horizontal="left" vertical="center" wrapText="1"/>
      <protection locked="0"/>
    </xf>
    <xf numFmtId="0" fontId="20" fillId="4" borderId="0" xfId="3" applyFont="1" applyFill="1" applyAlignment="1" applyProtection="1">
      <alignment vertical="center"/>
      <protection locked="0"/>
    </xf>
    <xf numFmtId="0" fontId="55" fillId="4" borderId="0" xfId="3" applyFont="1" applyFill="1" applyAlignment="1" applyProtection="1">
      <alignment vertical="center" wrapText="1"/>
      <protection locked="0"/>
    </xf>
    <xf numFmtId="0" fontId="12" fillId="0" borderId="19" xfId="0" applyFont="1" applyBorder="1" applyAlignment="1" applyProtection="1">
      <alignment horizontal="center"/>
    </xf>
    <xf numFmtId="0" fontId="12" fillId="0" borderId="20" xfId="0" applyFont="1" applyBorder="1" applyAlignment="1" applyProtection="1">
      <alignment horizontal="center"/>
    </xf>
    <xf numFmtId="0" fontId="12" fillId="0" borderId="21" xfId="0" applyFont="1" applyBorder="1" applyAlignment="1" applyProtection="1">
      <alignment horizontal="center"/>
    </xf>
    <xf numFmtId="0" fontId="12" fillId="0" borderId="0" xfId="0" applyFont="1" applyAlignment="1" applyProtection="1">
      <alignment horizontal="center"/>
    </xf>
    <xf numFmtId="2" fontId="22" fillId="3" borderId="5" xfId="7" applyNumberFormat="1" applyFont="1" applyFill="1" applyBorder="1" applyAlignment="1" applyProtection="1">
      <alignment horizontal="center" vertical="center"/>
    </xf>
    <xf numFmtId="2" fontId="22" fillId="2" borderId="29" xfId="7" applyNumberFormat="1" applyFont="1" applyFill="1" applyBorder="1" applyAlignment="1" applyProtection="1">
      <alignment horizontal="center"/>
    </xf>
    <xf numFmtId="2" fontId="22" fillId="2" borderId="1" xfId="7" applyNumberFormat="1" applyFont="1" applyFill="1" applyBorder="1" applyAlignment="1" applyProtection="1">
      <alignment horizontal="center"/>
    </xf>
    <xf numFmtId="0" fontId="18" fillId="6" borderId="3" xfId="0" applyFont="1" applyFill="1" applyBorder="1" applyAlignment="1" applyProtection="1">
      <alignment horizontal="left"/>
    </xf>
    <xf numFmtId="0" fontId="18" fillId="6" borderId="4" xfId="0" applyFont="1" applyFill="1" applyBorder="1" applyAlignment="1" applyProtection="1">
      <alignment horizontal="left"/>
    </xf>
    <xf numFmtId="0" fontId="22" fillId="6" borderId="33" xfId="0" applyFont="1" applyFill="1" applyBorder="1" applyAlignment="1" applyProtection="1">
      <alignment horizontal="left" vertical="center" wrapText="1"/>
    </xf>
    <xf numFmtId="0" fontId="22" fillId="6" borderId="0" xfId="0" applyFont="1" applyFill="1" applyAlignment="1" applyProtection="1">
      <alignment horizontal="left" vertical="center" wrapText="1"/>
    </xf>
    <xf numFmtId="0" fontId="22" fillId="6" borderId="56" xfId="0" applyFont="1" applyFill="1" applyBorder="1" applyAlignment="1" applyProtection="1">
      <alignment horizontal="left" vertical="center" wrapText="1"/>
    </xf>
    <xf numFmtId="0" fontId="22" fillId="7" borderId="30" xfId="0" applyFont="1" applyFill="1" applyBorder="1" applyAlignment="1" applyProtection="1">
      <alignment horizontal="center"/>
    </xf>
    <xf numFmtId="0" fontId="22" fillId="7" borderId="31" xfId="0" applyFont="1" applyFill="1" applyBorder="1" applyAlignment="1" applyProtection="1">
      <alignment horizontal="center"/>
    </xf>
    <xf numFmtId="0" fontId="22" fillId="7" borderId="59" xfId="0" applyFont="1" applyFill="1" applyBorder="1" applyAlignment="1" applyProtection="1">
      <alignment horizontal="center"/>
    </xf>
    <xf numFmtId="0" fontId="20" fillId="5" borderId="2" xfId="0" applyFont="1" applyFill="1" applyBorder="1" applyAlignment="1" applyProtection="1">
      <alignment horizontal="left" vertical="top" wrapText="1"/>
    </xf>
    <xf numFmtId="0" fontId="20" fillId="5" borderId="3" xfId="0" applyFont="1" applyFill="1" applyBorder="1" applyAlignment="1" applyProtection="1">
      <alignment horizontal="left" vertical="top" wrapText="1"/>
    </xf>
    <xf numFmtId="0" fontId="20" fillId="4" borderId="33" xfId="3" applyFont="1" applyFill="1" applyBorder="1" applyAlignment="1" applyProtection="1">
      <alignment horizontal="left" vertical="center"/>
    </xf>
    <xf numFmtId="0" fontId="20" fillId="4" borderId="0" xfId="3" applyFont="1" applyFill="1" applyAlignment="1" applyProtection="1">
      <alignment horizontal="left" vertical="center"/>
    </xf>
    <xf numFmtId="0" fontId="20" fillId="4" borderId="47" xfId="3" applyFont="1" applyFill="1" applyBorder="1" applyAlignment="1" applyProtection="1">
      <alignment horizontal="left" vertical="center"/>
    </xf>
    <xf numFmtId="1" fontId="14" fillId="0" borderId="0" xfId="7" applyNumberFormat="1" applyFont="1" applyAlignment="1" applyProtection="1">
      <alignment horizontal="center" vertical="center" wrapText="1"/>
    </xf>
    <xf numFmtId="0" fontId="0" fillId="2" borderId="2" xfId="0" applyFill="1" applyBorder="1" applyAlignment="1" applyProtection="1">
      <alignment horizontal="left" vertical="center" wrapText="1"/>
    </xf>
    <xf numFmtId="0" fontId="0" fillId="2" borderId="3" xfId="0" applyFill="1" applyBorder="1" applyAlignment="1" applyProtection="1">
      <alignment horizontal="left" vertical="center" wrapText="1"/>
    </xf>
    <xf numFmtId="0" fontId="0" fillId="2" borderId="4" xfId="0" applyFill="1" applyBorder="1" applyAlignment="1" applyProtection="1">
      <alignment horizontal="left" vertical="center" wrapText="1"/>
    </xf>
    <xf numFmtId="0" fontId="12" fillId="0" borderId="2" xfId="0" applyFont="1" applyBorder="1" applyAlignment="1" applyProtection="1">
      <alignment horizontal="left"/>
    </xf>
    <xf numFmtId="0" fontId="12" fillId="0" borderId="3" xfId="0" applyFont="1" applyBorder="1" applyAlignment="1" applyProtection="1">
      <alignment horizontal="left"/>
    </xf>
    <xf numFmtId="0" fontId="12" fillId="0" borderId="4" xfId="0" applyFont="1" applyBorder="1" applyAlignment="1" applyProtection="1">
      <alignment horizontal="left"/>
    </xf>
    <xf numFmtId="0" fontId="12" fillId="0" borderId="19" xfId="0" applyFont="1" applyBorder="1" applyAlignment="1" applyProtection="1">
      <alignment horizontal="left"/>
    </xf>
    <xf numFmtId="0" fontId="12" fillId="0" borderId="20" xfId="0" applyFont="1" applyBorder="1" applyAlignment="1" applyProtection="1">
      <alignment horizontal="left"/>
    </xf>
    <xf numFmtId="0" fontId="12" fillId="0" borderId="21" xfId="0" applyFont="1" applyBorder="1" applyAlignment="1" applyProtection="1">
      <alignment horizontal="left"/>
    </xf>
    <xf numFmtId="0" fontId="0" fillId="0" borderId="0" xfId="0" applyAlignment="1" applyProtection="1">
      <alignment horizontal="left" vertical="top" wrapText="1"/>
    </xf>
    <xf numFmtId="0" fontId="0" fillId="0" borderId="0" xfId="0" applyAlignment="1" applyProtection="1">
      <alignment horizontal="left" vertical="top"/>
    </xf>
    <xf numFmtId="0" fontId="0" fillId="0" borderId="9" xfId="0" applyBorder="1" applyAlignment="1" applyProtection="1">
      <alignment horizontal="left" vertical="top"/>
    </xf>
    <xf numFmtId="0" fontId="0" fillId="0" borderId="2" xfId="0" applyBorder="1" applyAlignment="1" applyProtection="1">
      <alignment horizontal="left" vertical="top" wrapText="1"/>
    </xf>
    <xf numFmtId="0" fontId="0" fillId="0" borderId="3" xfId="0" applyBorder="1" applyAlignment="1" applyProtection="1">
      <alignment horizontal="left" vertical="top"/>
    </xf>
    <xf numFmtId="0" fontId="0" fillId="0" borderId="4" xfId="0" applyBorder="1" applyAlignment="1" applyProtection="1">
      <alignment horizontal="left" vertical="top"/>
    </xf>
    <xf numFmtId="0" fontId="12" fillId="4" borderId="2" xfId="0" applyFont="1" applyFill="1" applyBorder="1" applyAlignment="1" applyProtection="1">
      <alignment horizontal="left" vertical="center" wrapText="1"/>
    </xf>
    <xf numFmtId="0" fontId="12" fillId="4" borderId="3" xfId="0" applyFont="1" applyFill="1" applyBorder="1" applyAlignment="1" applyProtection="1">
      <alignment horizontal="left" vertical="center" wrapText="1"/>
    </xf>
    <xf numFmtId="0" fontId="12" fillId="4" borderId="4" xfId="0" applyFont="1" applyFill="1" applyBorder="1" applyAlignment="1" applyProtection="1">
      <alignment horizontal="left" vertical="center" wrapText="1"/>
    </xf>
    <xf numFmtId="0" fontId="0" fillId="2" borderId="2" xfId="0" applyFill="1" applyBorder="1" applyAlignment="1" applyProtection="1">
      <alignment horizontal="left" vertical="top" wrapText="1"/>
    </xf>
    <xf numFmtId="0" fontId="0" fillId="2" borderId="3" xfId="0" applyFill="1" applyBorder="1" applyAlignment="1" applyProtection="1">
      <alignment horizontal="left" vertical="top" wrapText="1"/>
    </xf>
    <xf numFmtId="0" fontId="0" fillId="2" borderId="4" xfId="0" applyFill="1" applyBorder="1" applyAlignment="1" applyProtection="1">
      <alignment horizontal="left" vertical="top" wrapText="1"/>
    </xf>
    <xf numFmtId="0" fontId="18" fillId="16" borderId="19" xfId="0" applyFont="1" applyFill="1" applyBorder="1" applyAlignment="1" applyProtection="1">
      <alignment horizontal="center"/>
    </xf>
    <xf numFmtId="0" fontId="18" fillId="16" borderId="20" xfId="0" applyFont="1" applyFill="1" applyBorder="1" applyAlignment="1" applyProtection="1">
      <alignment horizontal="center"/>
    </xf>
    <xf numFmtId="0" fontId="18" fillId="16" borderId="21" xfId="0" applyFont="1" applyFill="1" applyBorder="1" applyAlignment="1" applyProtection="1">
      <alignment horizontal="center"/>
    </xf>
    <xf numFmtId="2" fontId="22" fillId="2" borderId="52" xfId="7" applyNumberFormat="1" applyFont="1" applyFill="1" applyBorder="1" applyAlignment="1" applyProtection="1">
      <alignment horizontal="center"/>
    </xf>
    <xf numFmtId="0" fontId="20" fillId="4" borderId="52" xfId="3" applyFont="1" applyFill="1" applyBorder="1" applyAlignment="1" applyProtection="1">
      <alignment horizontal="left" vertical="center"/>
    </xf>
    <xf numFmtId="0" fontId="20" fillId="4" borderId="53" xfId="3" applyFont="1" applyFill="1" applyBorder="1" applyAlignment="1" applyProtection="1">
      <alignment horizontal="left" vertical="center"/>
    </xf>
    <xf numFmtId="1" fontId="39" fillId="8" borderId="10" xfId="7" applyNumberFormat="1" applyFont="1" applyFill="1" applyBorder="1" applyAlignment="1">
      <alignment horizontal="center" vertical="center"/>
    </xf>
    <xf numFmtId="1" fontId="39" fillId="8" borderId="8" xfId="7" applyNumberFormat="1" applyFont="1" applyFill="1" applyBorder="1" applyAlignment="1">
      <alignment horizontal="center" vertical="center"/>
    </xf>
    <xf numFmtId="0" fontId="40" fillId="0" borderId="28" xfId="7" applyFont="1" applyBorder="1" applyAlignment="1">
      <alignment horizontal="left" vertical="center"/>
    </xf>
    <xf numFmtId="0" fontId="40" fillId="0" borderId="26" xfId="7" applyFont="1" applyBorder="1" applyAlignment="1">
      <alignment horizontal="left" vertical="center"/>
    </xf>
    <xf numFmtId="0" fontId="40" fillId="0" borderId="30" xfId="7" applyFont="1" applyBorder="1" applyAlignment="1">
      <alignment horizontal="center"/>
    </xf>
    <xf numFmtId="0" fontId="40" fillId="0" borderId="31" xfId="7" applyFont="1" applyBorder="1" applyAlignment="1">
      <alignment horizontal="center"/>
    </xf>
    <xf numFmtId="0" fontId="40" fillId="0" borderId="33" xfId="7" applyFont="1" applyBorder="1" applyAlignment="1">
      <alignment horizontal="center"/>
    </xf>
    <xf numFmtId="0" fontId="40" fillId="0" borderId="0" xfId="7" applyFont="1" applyAlignment="1">
      <alignment horizontal="center"/>
    </xf>
    <xf numFmtId="0" fontId="40" fillId="0" borderId="32" xfId="7" applyFont="1" applyBorder="1" applyAlignment="1">
      <alignment horizontal="left" vertical="center"/>
    </xf>
    <xf numFmtId="0" fontId="40" fillId="0" borderId="4" xfId="7" applyFont="1" applyBorder="1" applyAlignment="1">
      <alignment horizontal="left" vertical="center"/>
    </xf>
    <xf numFmtId="0" fontId="40" fillId="0" borderId="34" xfId="7" applyFont="1" applyBorder="1" applyAlignment="1">
      <alignment horizontal="left" vertical="center"/>
    </xf>
    <xf numFmtId="0" fontId="40" fillId="0" borderId="21" xfId="7" applyFont="1" applyBorder="1" applyAlignment="1">
      <alignment horizontal="left" vertical="center"/>
    </xf>
    <xf numFmtId="0" fontId="44" fillId="0" borderId="34" xfId="7" applyFont="1" applyBorder="1" applyAlignment="1">
      <alignment horizontal="center" vertical="center"/>
    </xf>
    <xf numFmtId="0" fontId="44" fillId="0" borderId="41" xfId="7" applyFont="1" applyBorder="1" applyAlignment="1">
      <alignment horizontal="center" vertical="center"/>
    </xf>
    <xf numFmtId="1" fontId="40" fillId="0" borderId="32" xfId="7" applyNumberFormat="1" applyFont="1" applyBorder="1" applyAlignment="1">
      <alignment horizontal="left" vertical="center"/>
    </xf>
    <xf numFmtId="1" fontId="40" fillId="0" borderId="4" xfId="7" applyNumberFormat="1" applyFont="1" applyBorder="1" applyAlignment="1">
      <alignment horizontal="left" vertical="center"/>
    </xf>
    <xf numFmtId="1" fontId="40" fillId="0" borderId="1" xfId="7" applyNumberFormat="1" applyFont="1" applyBorder="1" applyAlignment="1">
      <alignment horizontal="left" vertical="center"/>
    </xf>
    <xf numFmtId="0" fontId="40" fillId="0" borderId="11" xfId="7" applyFont="1" applyBorder="1" applyAlignment="1">
      <alignment horizontal="left" vertical="center"/>
    </xf>
    <xf numFmtId="0" fontId="40" fillId="0" borderId="1" xfId="7" applyFont="1" applyBorder="1" applyAlignment="1">
      <alignment horizontal="left" vertical="center"/>
    </xf>
    <xf numFmtId="0" fontId="41" fillId="9" borderId="1" xfId="7" applyFont="1" applyFill="1" applyBorder="1" applyAlignment="1">
      <alignment horizontal="left" vertical="center"/>
    </xf>
    <xf numFmtId="166" fontId="40" fillId="0" borderId="35" xfId="7" applyNumberFormat="1" applyFont="1" applyBorder="1" applyAlignment="1">
      <alignment horizontal="left" vertical="center"/>
    </xf>
    <xf numFmtId="166" fontId="40" fillId="0" borderId="7" xfId="7" applyNumberFormat="1" applyFont="1" applyBorder="1" applyAlignment="1">
      <alignment horizontal="left" vertical="center"/>
    </xf>
    <xf numFmtId="0" fontId="41" fillId="9" borderId="7" xfId="7" applyFont="1" applyFill="1" applyBorder="1" applyAlignment="1">
      <alignment horizontal="left" vertical="center"/>
    </xf>
    <xf numFmtId="0" fontId="40" fillId="10" borderId="10" xfId="7" applyFont="1" applyFill="1" applyBorder="1" applyAlignment="1">
      <alignment horizontal="left" vertical="center"/>
    </xf>
    <xf numFmtId="0" fontId="40" fillId="10" borderId="8" xfId="7" applyFont="1" applyFill="1" applyBorder="1" applyAlignment="1">
      <alignment horizontal="left" vertical="center"/>
    </xf>
    <xf numFmtId="0" fontId="40" fillId="11" borderId="36" xfId="7" applyFont="1" applyFill="1" applyBorder="1" applyAlignment="1">
      <alignment horizontal="center" vertical="center" wrapText="1"/>
    </xf>
    <xf numFmtId="0" fontId="40" fillId="11" borderId="37" xfId="7" applyFont="1" applyFill="1" applyBorder="1" applyAlignment="1">
      <alignment horizontal="center" vertical="center" wrapText="1"/>
    </xf>
    <xf numFmtId="0" fontId="42" fillId="5" borderId="10" xfId="7" applyFont="1" applyFill="1" applyBorder="1" applyAlignment="1">
      <alignment horizontal="center" vertical="center"/>
    </xf>
    <xf numFmtId="0" fontId="43" fillId="5" borderId="8" xfId="7" applyFont="1" applyFill="1" applyBorder="1" applyAlignment="1">
      <alignment horizontal="center" vertical="center"/>
    </xf>
    <xf numFmtId="0" fontId="37" fillId="0" borderId="11" xfId="7" applyFont="1" applyBorder="1" applyAlignment="1">
      <alignment horizontal="left"/>
    </xf>
    <xf numFmtId="0" fontId="37" fillId="0" borderId="7" xfId="7" applyFont="1" applyBorder="1" applyAlignment="1">
      <alignment horizontal="left"/>
    </xf>
    <xf numFmtId="0" fontId="37" fillId="0" borderId="11" xfId="7" applyFont="1" applyBorder="1" applyAlignment="1">
      <alignment horizontal="left" vertical="center"/>
    </xf>
    <xf numFmtId="0" fontId="37" fillId="0" borderId="7" xfId="7" applyFont="1" applyBorder="1" applyAlignment="1">
      <alignment horizontal="left" vertical="center"/>
    </xf>
    <xf numFmtId="0" fontId="44" fillId="0" borderId="38" xfId="7" applyFont="1" applyBorder="1" applyAlignment="1">
      <alignment horizontal="center" vertical="center"/>
    </xf>
    <xf numFmtId="0" fontId="44" fillId="2" borderId="34" xfId="7" applyFont="1" applyFill="1" applyBorder="1" applyAlignment="1">
      <alignment horizontal="center" vertical="center"/>
    </xf>
    <xf numFmtId="0" fontId="44" fillId="2" borderId="38" xfId="7" applyFont="1" applyFill="1" applyBorder="1" applyAlignment="1">
      <alignment horizontal="center" vertical="center"/>
    </xf>
    <xf numFmtId="0" fontId="44" fillId="2" borderId="41" xfId="7" applyFont="1" applyFill="1" applyBorder="1" applyAlignment="1">
      <alignment horizontal="center" vertical="center"/>
    </xf>
    <xf numFmtId="0" fontId="37" fillId="0" borderId="35" xfId="7" applyFont="1" applyBorder="1" applyAlignment="1">
      <alignment horizontal="left" vertical="center"/>
    </xf>
    <xf numFmtId="0" fontId="42" fillId="5" borderId="8" xfId="7" applyFont="1" applyFill="1" applyBorder="1" applyAlignment="1">
      <alignment horizontal="center" vertical="center"/>
    </xf>
    <xf numFmtId="0" fontId="37" fillId="0" borderId="34" xfId="7" applyFont="1" applyBorder="1" applyAlignment="1">
      <alignment horizontal="left" vertical="center"/>
    </xf>
    <xf numFmtId="0" fontId="37" fillId="0" borderId="20" xfId="7" applyFont="1" applyBorder="1" applyAlignment="1">
      <alignment horizontal="left" vertical="center"/>
    </xf>
    <xf numFmtId="0" fontId="37" fillId="11" borderId="1" xfId="7" applyFont="1" applyFill="1" applyBorder="1" applyAlignment="1">
      <alignment horizontal="left" vertical="center"/>
    </xf>
    <xf numFmtId="0" fontId="37" fillId="0" borderId="39" xfId="7" applyFont="1" applyBorder="1" applyAlignment="1">
      <alignment horizontal="left" vertical="center" wrapText="1"/>
    </xf>
    <xf numFmtId="0" fontId="37" fillId="0" borderId="40" xfId="7" applyFont="1" applyBorder="1" applyAlignment="1">
      <alignment horizontal="left" vertical="center" wrapText="1"/>
    </xf>
    <xf numFmtId="0" fontId="44" fillId="0" borderId="32" xfId="7" applyFont="1" applyBorder="1" applyAlignment="1">
      <alignment horizontal="center" vertical="center"/>
    </xf>
    <xf numFmtId="0" fontId="44" fillId="0" borderId="11" xfId="7" applyFont="1" applyBorder="1" applyAlignment="1">
      <alignment horizontal="center" vertical="center"/>
    </xf>
    <xf numFmtId="0" fontId="44" fillId="0" borderId="35" xfId="7" applyFont="1" applyBorder="1" applyAlignment="1">
      <alignment horizontal="center" vertical="center"/>
    </xf>
    <xf numFmtId="0" fontId="37" fillId="0" borderId="38" xfId="7" applyFont="1" applyBorder="1" applyAlignment="1">
      <alignment horizontal="left" vertical="center"/>
    </xf>
    <xf numFmtId="0" fontId="37" fillId="0" borderId="0" xfId="7" applyFont="1" applyAlignment="1">
      <alignment horizontal="left" vertical="center"/>
    </xf>
    <xf numFmtId="0" fontId="12"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1" fontId="14" fillId="0" borderId="0" xfId="7" applyNumberFormat="1" applyFont="1" applyAlignment="1">
      <alignment horizontal="left" vertical="center"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12" fillId="0" borderId="2" xfId="0" applyFont="1" applyBorder="1" applyAlignment="1">
      <alignment horizontal="left"/>
    </xf>
    <xf numFmtId="0" fontId="12" fillId="0" borderId="3" xfId="0" applyFont="1" applyBorder="1" applyAlignment="1">
      <alignment horizontal="left"/>
    </xf>
    <xf numFmtId="0" fontId="12" fillId="0" borderId="19" xfId="0" applyFont="1" applyBorder="1" applyAlignment="1">
      <alignment horizontal="left"/>
    </xf>
    <xf numFmtId="0" fontId="12" fillId="0" borderId="20" xfId="0" applyFont="1" applyBorder="1" applyAlignment="1">
      <alignment horizontal="left"/>
    </xf>
    <xf numFmtId="0" fontId="0" fillId="0" borderId="0" xfId="0" applyAlignment="1">
      <alignment horizontal="left" vertical="top" wrapText="1"/>
    </xf>
    <xf numFmtId="0" fontId="0" fillId="0" borderId="0" xfId="0" applyAlignment="1">
      <alignment horizontal="left" vertical="top"/>
    </xf>
    <xf numFmtId="0" fontId="12" fillId="4" borderId="1" xfId="0" applyFont="1" applyFill="1" applyBorder="1" applyAlignment="1">
      <alignment horizontal="left" vertical="center" wrapText="1"/>
    </xf>
    <xf numFmtId="0" fontId="0" fillId="2" borderId="11" xfId="0" applyFill="1" applyBorder="1" applyAlignment="1">
      <alignment horizontal="left" vertical="top" wrapText="1"/>
    </xf>
    <xf numFmtId="0" fontId="0" fillId="2" borderId="1" xfId="0" applyFill="1" applyBorder="1" applyAlignment="1">
      <alignment horizontal="left" vertical="top" wrapText="1"/>
    </xf>
    <xf numFmtId="0" fontId="0" fillId="2" borderId="11" xfId="0" applyFill="1" applyBorder="1" applyAlignment="1">
      <alignment horizontal="left" vertical="center" wrapText="1"/>
    </xf>
    <xf numFmtId="0" fontId="0" fillId="2" borderId="1" xfId="0" applyFill="1" applyBorder="1" applyAlignment="1">
      <alignment horizontal="left" vertical="center" wrapText="1"/>
    </xf>
    <xf numFmtId="0" fontId="12" fillId="0" borderId="1" xfId="0" applyFont="1"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left" vertical="top"/>
    </xf>
    <xf numFmtId="0" fontId="20" fillId="4" borderId="1" xfId="3" applyFont="1" applyFill="1" applyBorder="1" applyAlignment="1">
      <alignment horizontal="left" vertical="center"/>
    </xf>
    <xf numFmtId="0" fontId="20" fillId="5" borderId="1" xfId="0" applyFont="1" applyFill="1" applyBorder="1" applyAlignment="1">
      <alignment horizontal="left" vertical="top" wrapText="1"/>
    </xf>
    <xf numFmtId="0" fontId="18" fillId="6" borderId="1" xfId="0" applyFont="1" applyFill="1" applyBorder="1" applyAlignment="1">
      <alignment horizontal="left"/>
    </xf>
    <xf numFmtId="0" fontId="18" fillId="6" borderId="1" xfId="0" applyFont="1" applyFill="1" applyBorder="1" applyAlignment="1">
      <alignment horizontal="left" vertical="top"/>
    </xf>
    <xf numFmtId="0" fontId="22" fillId="6" borderId="33" xfId="0" applyFont="1" applyFill="1" applyBorder="1" applyAlignment="1">
      <alignment horizontal="left" vertical="center" wrapText="1"/>
    </xf>
    <xf numFmtId="0" fontId="22" fillId="6" borderId="0" xfId="0" applyFont="1" applyFill="1" applyAlignment="1">
      <alignment horizontal="left" vertical="center" wrapText="1"/>
    </xf>
    <xf numFmtId="0" fontId="12" fillId="0" borderId="1" xfId="0" applyFont="1" applyBorder="1" applyAlignment="1">
      <alignment horizontal="center"/>
    </xf>
    <xf numFmtId="2" fontId="51" fillId="0" borderId="1" xfId="3" applyNumberFormat="1" applyFont="1" applyBorder="1" applyAlignment="1">
      <alignment horizontal="center" vertical="center" wrapText="1"/>
    </xf>
    <xf numFmtId="2" fontId="51" fillId="0" borderId="1" xfId="3" applyNumberFormat="1" applyFont="1" applyBorder="1" applyAlignment="1">
      <alignment horizontal="center" vertical="top" wrapText="1"/>
    </xf>
    <xf numFmtId="0" fontId="12" fillId="0" borderId="6" xfId="0" applyFont="1" applyBorder="1" applyAlignment="1">
      <alignment horizontal="center" vertical="center" wrapText="1"/>
    </xf>
    <xf numFmtId="0" fontId="53" fillId="0" borderId="0" xfId="0" applyFont="1" applyAlignment="1">
      <alignment horizontal="center" wrapText="1"/>
    </xf>
    <xf numFmtId="0" fontId="54" fillId="13" borderId="28" xfId="0" applyFont="1" applyFill="1" applyBorder="1" applyAlignment="1">
      <alignment horizontal="center"/>
    </xf>
    <xf numFmtId="0" fontId="54" fillId="13" borderId="25" xfId="0" applyFont="1" applyFill="1" applyBorder="1" applyAlignment="1">
      <alignment horizontal="center"/>
    </xf>
    <xf numFmtId="0" fontId="54" fillId="13" borderId="54" xfId="0" applyFont="1" applyFill="1" applyBorder="1" applyAlignment="1">
      <alignment horizontal="center"/>
    </xf>
  </cellXfs>
  <cellStyles count="16">
    <cellStyle name="Comma" xfId="1" builtinId="3"/>
    <cellStyle name="Comma 2" xfId="5" xr:uid="{00000000-0005-0000-0000-000001000000}"/>
    <cellStyle name="Comma 2 2" xfId="9" xr:uid="{00000000-0005-0000-0000-000002000000}"/>
    <cellStyle name="Comma 3" xfId="13" xr:uid="{00000000-0005-0000-0000-000003000000}"/>
    <cellStyle name="Currency" xfId="15" builtinId="4"/>
    <cellStyle name="Currency 2" xfId="6" xr:uid="{00000000-0005-0000-0000-000005000000}"/>
    <cellStyle name="Excel Built-in Normal" xfId="14" xr:uid="{00000000-0005-0000-0000-000006000000}"/>
    <cellStyle name="Normal" xfId="0" builtinId="0"/>
    <cellStyle name="Normal 2" xfId="4" xr:uid="{00000000-0005-0000-0000-000008000000}"/>
    <cellStyle name="Normal 2 2" xfId="7" xr:uid="{00000000-0005-0000-0000-000009000000}"/>
    <cellStyle name="Normal 3" xfId="3" xr:uid="{00000000-0005-0000-0000-00000A000000}"/>
    <cellStyle name="Normal 3 2" xfId="10" xr:uid="{00000000-0005-0000-0000-00000B000000}"/>
    <cellStyle name="Normal 4" xfId="11" xr:uid="{00000000-0005-0000-0000-00000C000000}"/>
    <cellStyle name="Normal 5" xfId="12" xr:uid="{00000000-0005-0000-0000-00000D000000}"/>
    <cellStyle name="Normal 5 2" xfId="2" xr:uid="{00000000-0005-0000-0000-00000E000000}"/>
    <cellStyle name="Percent 2" xfId="8"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69850</xdr:colOff>
      <xdr:row>1</xdr:row>
      <xdr:rowOff>61912</xdr:rowOff>
    </xdr:from>
    <xdr:to>
      <xdr:col>5</xdr:col>
      <xdr:colOff>1171575</xdr:colOff>
      <xdr:row>1</xdr:row>
      <xdr:rowOff>857249</xdr:rowOff>
    </xdr:to>
    <xdr:pic>
      <xdr:nvPicPr>
        <xdr:cNvPr id="2" name="Picture 1">
          <a:extLst>
            <a:ext uri="{FF2B5EF4-FFF2-40B4-BE49-F238E27FC236}">
              <a16:creationId xmlns:a16="http://schemas.microsoft.com/office/drawing/2014/main" id="{09F86B14-679B-42A8-AB96-B24047AB33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51700" y="252412"/>
          <a:ext cx="1101725" cy="7953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61912</xdr:rowOff>
    </xdr:from>
    <xdr:to>
      <xdr:col>6</xdr:col>
      <xdr:colOff>4445</xdr:colOff>
      <xdr:row>1</xdr:row>
      <xdr:rowOff>857249</xdr:rowOff>
    </xdr:to>
    <xdr:pic>
      <xdr:nvPicPr>
        <xdr:cNvPr id="2" name="Picture 1">
          <a:extLst>
            <a:ext uri="{FF2B5EF4-FFF2-40B4-BE49-F238E27FC236}">
              <a16:creationId xmlns:a16="http://schemas.microsoft.com/office/drawing/2014/main" id="{5E50E1D1-326F-4D06-BBFE-AA23297DFF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45070" y="244792"/>
          <a:ext cx="1101725" cy="7953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CO/2024%20Project%20Comments&amp;Response/Re%20BoQ%20(6)%20Class%20B%20B%20RCC%20Roof%20H=3.0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Volume Sheet "/>
      <sheetName val="B Steel Work"/>
      <sheetName val="B (6) BOQ "/>
      <sheetName val="C Work Plan "/>
      <sheetName val="D Summary of BOQ "/>
      <sheetName val="E General Summary of BoQ"/>
      <sheetName val="F Picture BOQ "/>
      <sheetName val="G BoQ for CDC"/>
    </sheetNames>
    <sheetDataSet>
      <sheetData sheetId="0">
        <row r="189">
          <cell r="K189">
            <v>343.87</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846"/>
  <sheetViews>
    <sheetView tabSelected="1" view="pageBreakPreview" topLeftCell="A27" zoomScaleNormal="100" zoomScaleSheetLayoutView="100" workbookViewId="0">
      <selection activeCell="C28" sqref="C28"/>
    </sheetView>
  </sheetViews>
  <sheetFormatPr defaultColWidth="0.77734375" defaultRowHeight="14.4" zeroHeight="1"/>
  <cols>
    <col min="1" max="1" width="7.77734375" style="304" customWidth="1"/>
    <col min="2" max="2" width="66.77734375" style="304" customWidth="1"/>
    <col min="3" max="3" width="8.77734375" style="304" customWidth="1"/>
    <col min="4" max="4" width="10.21875" style="305" customWidth="1"/>
    <col min="5" max="5" width="15.44140625" style="304" customWidth="1"/>
    <col min="6" max="6" width="19.77734375" style="304" customWidth="1"/>
    <col min="7" max="7" width="15.44140625" style="304" customWidth="1"/>
    <col min="8" max="8" width="8.77734375" style="304" customWidth="1"/>
    <col min="9" max="42" width="0.77734375" style="304"/>
    <col min="43" max="43" width="11.21875" style="304" customWidth="1"/>
    <col min="44" max="47" width="0.77734375" style="304"/>
    <col min="48" max="48" width="15.77734375" style="304" customWidth="1"/>
    <col min="49" max="49" width="5.77734375" style="304" customWidth="1"/>
    <col min="50" max="51" width="0.77734375" style="304"/>
    <col min="52" max="52" width="12.21875" style="304" customWidth="1"/>
    <col min="53" max="53" width="18" style="304" customWidth="1"/>
    <col min="54" max="16381" width="0.77734375" style="304"/>
    <col min="16382" max="16382" width="0.44140625" style="304" customWidth="1"/>
    <col min="16383" max="16383" width="0.77734375" style="304" customWidth="1"/>
    <col min="16384" max="16384" width="0.77734375" style="304"/>
  </cols>
  <sheetData>
    <row r="1" spans="1:6"/>
    <row r="2" spans="1:6" ht="72" customHeight="1">
      <c r="A2" s="560" t="s">
        <v>977</v>
      </c>
      <c r="B2" s="560"/>
      <c r="C2" s="560"/>
      <c r="D2" s="560"/>
      <c r="E2" s="560"/>
      <c r="F2" s="306"/>
    </row>
    <row r="3" spans="1:6"/>
    <row r="4" spans="1:6" ht="52.95" customHeight="1">
      <c r="A4" s="561" t="s">
        <v>976</v>
      </c>
      <c r="B4" s="562"/>
      <c r="C4" s="562"/>
      <c r="D4" s="562"/>
      <c r="E4" s="562"/>
      <c r="F4" s="563"/>
    </row>
    <row r="5" spans="1:6">
      <c r="A5" s="564" t="s">
        <v>975</v>
      </c>
      <c r="B5" s="565"/>
      <c r="C5" s="565"/>
      <c r="D5" s="565"/>
      <c r="E5" s="565"/>
      <c r="F5" s="566"/>
    </row>
    <row r="6" spans="1:6">
      <c r="A6" s="564" t="s">
        <v>799</v>
      </c>
      <c r="B6" s="565"/>
      <c r="C6" s="565"/>
      <c r="D6" s="565"/>
      <c r="E6" s="565"/>
      <c r="F6" s="566"/>
    </row>
    <row r="7" spans="1:6">
      <c r="A7" s="567" t="s">
        <v>800</v>
      </c>
      <c r="B7" s="568"/>
      <c r="C7" s="568"/>
      <c r="D7" s="568"/>
      <c r="E7" s="568"/>
      <c r="F7" s="569"/>
    </row>
    <row r="8" spans="1:6" ht="15.6">
      <c r="A8" s="582" t="s">
        <v>931</v>
      </c>
      <c r="B8" s="583"/>
      <c r="C8" s="583"/>
      <c r="D8" s="583"/>
      <c r="E8" s="583"/>
      <c r="F8" s="584"/>
    </row>
    <row r="9" spans="1:6">
      <c r="A9" s="540" t="s">
        <v>932</v>
      </c>
      <c r="B9" s="541"/>
      <c r="C9" s="541"/>
      <c r="D9" s="541"/>
      <c r="E9" s="541"/>
      <c r="F9" s="542"/>
    </row>
    <row r="10" spans="1:6">
      <c r="A10" s="540" t="s">
        <v>933</v>
      </c>
      <c r="B10" s="541"/>
      <c r="C10" s="541"/>
      <c r="D10" s="541"/>
      <c r="E10" s="541"/>
      <c r="F10" s="542"/>
    </row>
    <row r="11" spans="1:6">
      <c r="A11" s="540" t="s">
        <v>934</v>
      </c>
      <c r="B11" s="541"/>
      <c r="C11" s="541"/>
      <c r="D11" s="541"/>
      <c r="E11" s="541"/>
      <c r="F11" s="542"/>
    </row>
    <row r="12" spans="1:6">
      <c r="A12" s="540" t="s">
        <v>935</v>
      </c>
      <c r="B12" s="541"/>
      <c r="C12" s="541"/>
      <c r="D12" s="541"/>
      <c r="E12" s="541"/>
      <c r="F12" s="542"/>
    </row>
    <row r="13" spans="1:6">
      <c r="A13" s="540" t="s">
        <v>936</v>
      </c>
      <c r="B13" s="541"/>
      <c r="C13" s="541"/>
      <c r="D13" s="541"/>
      <c r="E13" s="541"/>
      <c r="F13" s="542"/>
    </row>
    <row r="14" spans="1:6">
      <c r="A14" s="540" t="s">
        <v>937</v>
      </c>
      <c r="B14" s="541"/>
      <c r="C14" s="541"/>
      <c r="D14" s="541"/>
      <c r="E14" s="541"/>
      <c r="F14" s="542"/>
    </row>
    <row r="15" spans="1:6">
      <c r="A15" s="540" t="s">
        <v>938</v>
      </c>
      <c r="B15" s="541"/>
      <c r="C15" s="541"/>
      <c r="D15" s="541"/>
      <c r="E15" s="541"/>
      <c r="F15" s="542"/>
    </row>
    <row r="16" spans="1:6">
      <c r="A16" s="543" t="s">
        <v>939</v>
      </c>
      <c r="B16" s="543"/>
      <c r="C16" s="543"/>
      <c r="D16" s="543"/>
      <c r="E16" s="543"/>
      <c r="F16" s="543"/>
    </row>
    <row r="17" spans="1:6">
      <c r="A17" s="570" t="s">
        <v>92</v>
      </c>
      <c r="B17" s="571"/>
      <c r="C17" s="571"/>
      <c r="D17" s="571"/>
      <c r="E17" s="571"/>
      <c r="F17" s="571"/>
    </row>
    <row r="18" spans="1:6">
      <c r="A18" s="571"/>
      <c r="B18" s="571"/>
      <c r="C18" s="571"/>
      <c r="D18" s="571"/>
      <c r="E18" s="571"/>
      <c r="F18" s="571"/>
    </row>
    <row r="19" spans="1:6">
      <c r="A19" s="571"/>
      <c r="B19" s="571"/>
      <c r="C19" s="571"/>
      <c r="D19" s="571"/>
      <c r="E19" s="571"/>
      <c r="F19" s="571"/>
    </row>
    <row r="20" spans="1:6">
      <c r="A20" s="571"/>
      <c r="B20" s="571"/>
      <c r="C20" s="571"/>
      <c r="D20" s="571"/>
      <c r="E20" s="571"/>
      <c r="F20" s="571"/>
    </row>
    <row r="21" spans="1:6">
      <c r="A21" s="571"/>
      <c r="B21" s="571"/>
      <c r="C21" s="571"/>
      <c r="D21" s="571"/>
      <c r="E21" s="571"/>
      <c r="F21" s="571"/>
    </row>
    <row r="22" spans="1:6">
      <c r="A22" s="571"/>
      <c r="B22" s="571"/>
      <c r="C22" s="571"/>
      <c r="D22" s="571"/>
      <c r="E22" s="571"/>
      <c r="F22" s="571"/>
    </row>
    <row r="23" spans="1:6">
      <c r="A23" s="571"/>
      <c r="B23" s="571"/>
      <c r="C23" s="571"/>
      <c r="D23" s="571"/>
      <c r="E23" s="571"/>
      <c r="F23" s="571"/>
    </row>
    <row r="24" spans="1:6" ht="171" customHeight="1" thickBot="1">
      <c r="A24" s="572"/>
      <c r="B24" s="572"/>
      <c r="C24" s="572"/>
      <c r="D24" s="572"/>
      <c r="E24" s="572"/>
      <c r="F24" s="572"/>
    </row>
    <row r="25" spans="1:6" ht="32.700000000000003" customHeight="1" thickBot="1">
      <c r="A25" s="307"/>
      <c r="B25" s="308" t="s">
        <v>1</v>
      </c>
      <c r="C25" s="308" t="s">
        <v>7</v>
      </c>
      <c r="D25" s="309" t="s">
        <v>2</v>
      </c>
      <c r="E25" s="308" t="s">
        <v>978</v>
      </c>
      <c r="F25" s="308" t="s">
        <v>20</v>
      </c>
    </row>
    <row r="26" spans="1:6" ht="27" customHeight="1">
      <c r="A26" s="310">
        <v>1</v>
      </c>
      <c r="B26" s="311" t="s">
        <v>344</v>
      </c>
      <c r="C26" s="312"/>
      <c r="D26" s="313"/>
      <c r="E26" s="314"/>
      <c r="F26" s="2"/>
    </row>
    <row r="27" spans="1:6" ht="27" customHeight="1">
      <c r="A27" s="315">
        <v>1.1000000000000001</v>
      </c>
      <c r="B27" s="316" t="s">
        <v>18</v>
      </c>
      <c r="C27" s="316"/>
      <c r="D27" s="317"/>
      <c r="E27" s="316"/>
      <c r="F27" s="316"/>
    </row>
    <row r="28" spans="1:6" ht="216">
      <c r="A28" s="318" t="s">
        <v>21</v>
      </c>
      <c r="B28" s="319" t="s">
        <v>117</v>
      </c>
      <c r="C28" s="320" t="s">
        <v>15</v>
      </c>
      <c r="D28" s="321">
        <v>1</v>
      </c>
      <c r="E28" s="303"/>
      <c r="F28" s="321">
        <f>D28*E28</f>
        <v>0</v>
      </c>
    </row>
    <row r="29" spans="1:6" ht="114.6" customHeight="1">
      <c r="A29" s="322" t="s">
        <v>22</v>
      </c>
      <c r="B29" s="319" t="s">
        <v>14</v>
      </c>
      <c r="C29" s="320" t="s">
        <v>15</v>
      </c>
      <c r="D29" s="321">
        <v>1</v>
      </c>
      <c r="E29" s="27"/>
      <c r="F29" s="321">
        <f>D29*E29</f>
        <v>0</v>
      </c>
    </row>
    <row r="30" spans="1:6" ht="87.6" customHeight="1">
      <c r="A30" s="322" t="s">
        <v>251</v>
      </c>
      <c r="B30" s="319" t="s">
        <v>16</v>
      </c>
      <c r="C30" s="320" t="s">
        <v>15</v>
      </c>
      <c r="D30" s="321">
        <v>1</v>
      </c>
      <c r="E30" s="27"/>
      <c r="F30" s="321">
        <f t="shared" ref="F30:F31" si="0">D30*E30</f>
        <v>0</v>
      </c>
    </row>
    <row r="31" spans="1:6" ht="70.2" customHeight="1">
      <c r="A31" s="322" t="s">
        <v>23</v>
      </c>
      <c r="B31" s="319" t="s">
        <v>17</v>
      </c>
      <c r="C31" s="320" t="s">
        <v>15</v>
      </c>
      <c r="D31" s="321">
        <v>1</v>
      </c>
      <c r="E31" s="27"/>
      <c r="F31" s="321">
        <f t="shared" si="0"/>
        <v>0</v>
      </c>
    </row>
    <row r="32" spans="1:6" ht="27" customHeight="1">
      <c r="A32" s="324"/>
      <c r="B32" s="325" t="s">
        <v>24</v>
      </c>
      <c r="C32" s="325"/>
      <c r="D32" s="326"/>
      <c r="E32" s="506"/>
      <c r="F32" s="327">
        <f>SUM(F28:F31)</f>
        <v>0</v>
      </c>
    </row>
    <row r="33" spans="1:11" ht="27" customHeight="1">
      <c r="A33" s="328">
        <v>1.2</v>
      </c>
      <c r="B33" s="329" t="s">
        <v>25</v>
      </c>
      <c r="C33" s="329"/>
      <c r="D33" s="330"/>
      <c r="E33" s="507"/>
      <c r="F33" s="329"/>
    </row>
    <row r="34" spans="1:11" ht="119.7" customHeight="1">
      <c r="A34" s="322" t="s">
        <v>26</v>
      </c>
      <c r="B34" s="331" t="s">
        <v>357</v>
      </c>
      <c r="C34" s="332" t="s">
        <v>15</v>
      </c>
      <c r="D34" s="323">
        <v>1</v>
      </c>
      <c r="E34" s="27"/>
      <c r="F34" s="323">
        <f t="shared" ref="F34:F38" si="1">D34*E34</f>
        <v>0</v>
      </c>
      <c r="G34" s="333"/>
    </row>
    <row r="35" spans="1:11" ht="66" customHeight="1">
      <c r="A35" s="322" t="s">
        <v>27</v>
      </c>
      <c r="B35" s="319" t="s">
        <v>19</v>
      </c>
      <c r="C35" s="334" t="s">
        <v>93</v>
      </c>
      <c r="D35" s="335">
        <f>'Volume Sheet'!$D$26</f>
        <v>320.21200000000005</v>
      </c>
      <c r="E35" s="27"/>
      <c r="F35" s="323">
        <f t="shared" si="1"/>
        <v>0</v>
      </c>
    </row>
    <row r="36" spans="1:11" ht="61.95" customHeight="1">
      <c r="A36" s="322" t="s">
        <v>28</v>
      </c>
      <c r="B36" s="336" t="s">
        <v>217</v>
      </c>
      <c r="C36" s="334" t="s">
        <v>94</v>
      </c>
      <c r="D36" s="337">
        <f>'Volume Sheet'!$D$40</f>
        <v>137.67000000000002</v>
      </c>
      <c r="E36" s="27"/>
      <c r="F36" s="323">
        <f t="shared" si="1"/>
        <v>0</v>
      </c>
    </row>
    <row r="37" spans="1:11" ht="60.6" customHeight="1">
      <c r="A37" s="322" t="s">
        <v>29</v>
      </c>
      <c r="B37" s="319" t="s">
        <v>218</v>
      </c>
      <c r="C37" s="334" t="s">
        <v>93</v>
      </c>
      <c r="D37" s="338">
        <f>'Volume Sheet'!$D$50</f>
        <v>439.94999999999987</v>
      </c>
      <c r="E37" s="238"/>
      <c r="F37" s="323">
        <f t="shared" si="1"/>
        <v>0</v>
      </c>
    </row>
    <row r="38" spans="1:11" ht="43.2" customHeight="1">
      <c r="A38" s="322" t="s">
        <v>30</v>
      </c>
      <c r="B38" s="319" t="s">
        <v>95</v>
      </c>
      <c r="C38" s="334" t="s">
        <v>93</v>
      </c>
      <c r="D38" s="338">
        <f>'Volume Sheet'!$D$70</f>
        <v>121.26050000000001</v>
      </c>
      <c r="E38" s="27"/>
      <c r="F38" s="323">
        <f t="shared" si="1"/>
        <v>0</v>
      </c>
    </row>
    <row r="39" spans="1:11" ht="27" customHeight="1">
      <c r="A39" s="324"/>
      <c r="B39" s="325" t="s">
        <v>31</v>
      </c>
      <c r="C39" s="325"/>
      <c r="D39" s="326"/>
      <c r="E39" s="508"/>
      <c r="F39" s="327">
        <f>SUM(F34:F38)</f>
        <v>0</v>
      </c>
    </row>
    <row r="40" spans="1:11" ht="27" customHeight="1">
      <c r="A40" s="328">
        <v>1.3</v>
      </c>
      <c r="B40" s="329" t="s">
        <v>32</v>
      </c>
      <c r="C40" s="329"/>
      <c r="D40" s="330"/>
      <c r="E40" s="507"/>
      <c r="F40" s="329"/>
    </row>
    <row r="41" spans="1:11" ht="168.6" customHeight="1">
      <c r="A41" s="322" t="s">
        <v>33</v>
      </c>
      <c r="B41" s="319" t="s">
        <v>96</v>
      </c>
      <c r="C41" s="334" t="s">
        <v>93</v>
      </c>
      <c r="D41" s="339">
        <f>'Volume Sheet'!$D$91</f>
        <v>125.03999999999999</v>
      </c>
      <c r="E41" s="28"/>
      <c r="F41" s="340">
        <f>D41*E41</f>
        <v>0</v>
      </c>
    </row>
    <row r="42" spans="1:11" ht="179.25" customHeight="1">
      <c r="A42" s="322" t="s">
        <v>34</v>
      </c>
      <c r="B42" s="319" t="s">
        <v>97</v>
      </c>
      <c r="C42" s="334" t="s">
        <v>93</v>
      </c>
      <c r="D42" s="339">
        <f>'Volume Sheet'!$D$97</f>
        <v>121.26000000000002</v>
      </c>
      <c r="E42" s="28"/>
      <c r="F42" s="340">
        <f>D42*E42</f>
        <v>0</v>
      </c>
    </row>
    <row r="43" spans="1:11" ht="71.7" customHeight="1">
      <c r="A43" s="322" t="s">
        <v>35</v>
      </c>
      <c r="B43" s="319" t="s">
        <v>105</v>
      </c>
      <c r="C43" s="334" t="s">
        <v>94</v>
      </c>
      <c r="D43" s="339">
        <f>'Volume Sheet'!$D$103</f>
        <v>56.839999999999989</v>
      </c>
      <c r="E43" s="28"/>
      <c r="F43" s="340">
        <f>D43*E43</f>
        <v>0</v>
      </c>
    </row>
    <row r="44" spans="1:11" ht="107.25" customHeight="1">
      <c r="A44" s="322" t="s">
        <v>36</v>
      </c>
      <c r="B44" s="319" t="s">
        <v>220</v>
      </c>
      <c r="C44" s="334" t="s">
        <v>93</v>
      </c>
      <c r="D44" s="339">
        <f>'Volume Sheet'!$D$107</f>
        <v>231.06349999999998</v>
      </c>
      <c r="E44" s="28"/>
      <c r="F44" s="340">
        <f>D44*E44</f>
        <v>0</v>
      </c>
    </row>
    <row r="45" spans="1:11" ht="27" customHeight="1">
      <c r="A45" s="324"/>
      <c r="B45" s="325" t="s">
        <v>37</v>
      </c>
      <c r="C45" s="325"/>
      <c r="D45" s="326"/>
      <c r="E45" s="508"/>
      <c r="F45" s="327">
        <f>SUM(F41:F44)</f>
        <v>0</v>
      </c>
    </row>
    <row r="46" spans="1:11" ht="27" customHeight="1">
      <c r="A46" s="328">
        <v>1.4</v>
      </c>
      <c r="B46" s="329" t="s">
        <v>38</v>
      </c>
      <c r="C46" s="329"/>
      <c r="D46" s="330"/>
      <c r="E46" s="507"/>
      <c r="F46" s="329"/>
    </row>
    <row r="47" spans="1:11" ht="341.25" customHeight="1">
      <c r="A47" s="322" t="s">
        <v>255</v>
      </c>
      <c r="B47" s="573" t="s">
        <v>749</v>
      </c>
      <c r="C47" s="574"/>
      <c r="D47" s="574"/>
      <c r="E47" s="574"/>
      <c r="F47" s="575"/>
      <c r="G47" s="333"/>
      <c r="H47" s="333"/>
      <c r="I47" s="333"/>
      <c r="J47" s="333"/>
      <c r="K47" s="333"/>
    </row>
    <row r="48" spans="1:11" ht="70.95" customHeight="1">
      <c r="A48" s="322" t="s">
        <v>39</v>
      </c>
      <c r="B48" s="319" t="s">
        <v>249</v>
      </c>
      <c r="C48" s="341" t="s">
        <v>93</v>
      </c>
      <c r="D48" s="342">
        <f>'Volume Sheet'!$D$130</f>
        <v>63.582000000000008</v>
      </c>
      <c r="E48" s="28"/>
      <c r="F48" s="340">
        <f t="shared" ref="F48:F53" si="2">D48*E48</f>
        <v>0</v>
      </c>
    </row>
    <row r="49" spans="1:48" ht="43.2">
      <c r="A49" s="322" t="s">
        <v>40</v>
      </c>
      <c r="B49" s="319" t="s">
        <v>221</v>
      </c>
      <c r="C49" s="341" t="s">
        <v>73</v>
      </c>
      <c r="D49" s="342">
        <f>'Volume Sheet'!$D$149</f>
        <v>25.943999999999999</v>
      </c>
      <c r="E49" s="28"/>
      <c r="F49" s="340">
        <f t="shared" si="2"/>
        <v>0</v>
      </c>
    </row>
    <row r="50" spans="1:48" ht="91.2" customHeight="1">
      <c r="A50" s="322" t="s">
        <v>41</v>
      </c>
      <c r="B50" s="319" t="s">
        <v>223</v>
      </c>
      <c r="C50" s="341" t="s">
        <v>93</v>
      </c>
      <c r="D50" s="342">
        <f>'Volume Sheet'!$D$159</f>
        <v>65.768000000000001</v>
      </c>
      <c r="E50" s="28"/>
      <c r="F50" s="340">
        <f t="shared" si="2"/>
        <v>0</v>
      </c>
    </row>
    <row r="51" spans="1:48" ht="85.95" customHeight="1">
      <c r="A51" s="322" t="s">
        <v>42</v>
      </c>
      <c r="B51" s="319" t="s">
        <v>222</v>
      </c>
      <c r="C51" s="341" t="s">
        <v>93</v>
      </c>
      <c r="D51" s="342">
        <f>'Volume Sheet'!$D$167</f>
        <v>42.552999999999997</v>
      </c>
      <c r="E51" s="28"/>
      <c r="F51" s="340">
        <f t="shared" si="2"/>
        <v>0</v>
      </c>
    </row>
    <row r="52" spans="1:48" ht="81" customHeight="1">
      <c r="A52" s="322" t="s">
        <v>256</v>
      </c>
      <c r="B52" s="319" t="s">
        <v>224</v>
      </c>
      <c r="C52" s="341" t="s">
        <v>93</v>
      </c>
      <c r="D52" s="342">
        <f>'Volume Sheet'!$D$173</f>
        <v>136.374</v>
      </c>
      <c r="E52" s="28"/>
      <c r="F52" s="340">
        <f t="shared" si="2"/>
        <v>0</v>
      </c>
    </row>
    <row r="53" spans="1:48" ht="78.599999999999994" customHeight="1">
      <c r="A53" s="322" t="s">
        <v>257</v>
      </c>
      <c r="B53" s="319" t="s">
        <v>98</v>
      </c>
      <c r="C53" s="341" t="s">
        <v>4</v>
      </c>
      <c r="D53" s="342">
        <v>200</v>
      </c>
      <c r="E53" s="28"/>
      <c r="F53" s="340">
        <f t="shared" si="2"/>
        <v>0</v>
      </c>
    </row>
    <row r="54" spans="1:48" ht="27" customHeight="1">
      <c r="A54" s="324"/>
      <c r="B54" s="325" t="s">
        <v>43</v>
      </c>
      <c r="C54" s="325"/>
      <c r="D54" s="326"/>
      <c r="E54" s="508"/>
      <c r="F54" s="327">
        <f>SUM(F48:F53)</f>
        <v>0</v>
      </c>
    </row>
    <row r="55" spans="1:48" ht="27" customHeight="1">
      <c r="A55" s="328">
        <v>1.5</v>
      </c>
      <c r="B55" s="329" t="s">
        <v>225</v>
      </c>
      <c r="C55" s="329"/>
      <c r="D55" s="330"/>
      <c r="E55" s="507"/>
      <c r="F55" s="329"/>
    </row>
    <row r="56" spans="1:48" ht="86.4">
      <c r="A56" s="322" t="s">
        <v>44</v>
      </c>
      <c r="B56" s="319" t="s">
        <v>750</v>
      </c>
      <c r="C56" s="341" t="s">
        <v>94</v>
      </c>
      <c r="D56" s="343">
        <f>'Volume Sheet'!$D$186</f>
        <v>142.39999999999998</v>
      </c>
      <c r="E56" s="29"/>
      <c r="F56" s="323">
        <f>D56*E56</f>
        <v>0</v>
      </c>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33"/>
      <c r="AL56" s="333"/>
      <c r="AM56" s="333"/>
      <c r="AN56" s="333"/>
      <c r="AO56" s="333"/>
      <c r="AP56" s="333"/>
      <c r="AQ56" s="333"/>
    </row>
    <row r="57" spans="1:48" ht="97.95" customHeight="1">
      <c r="A57" s="322" t="s">
        <v>45</v>
      </c>
      <c r="B57" s="319" t="s">
        <v>359</v>
      </c>
      <c r="C57" s="341" t="s">
        <v>94</v>
      </c>
      <c r="D57" s="343">
        <f>'Volume Sheet'!$D$191</f>
        <v>77.006</v>
      </c>
      <c r="E57" s="29"/>
      <c r="F57" s="323">
        <f>D57*E57</f>
        <v>0</v>
      </c>
    </row>
    <row r="58" spans="1:48" ht="115.2">
      <c r="A58" s="322" t="s">
        <v>46</v>
      </c>
      <c r="B58" s="319" t="s">
        <v>751</v>
      </c>
      <c r="C58" s="341" t="s">
        <v>94</v>
      </c>
      <c r="D58" s="343">
        <f>'Volume Sheet'!$D$196</f>
        <v>27.7</v>
      </c>
      <c r="E58" s="29"/>
      <c r="F58" s="323">
        <f>D58*E58</f>
        <v>0</v>
      </c>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3"/>
      <c r="AL58" s="333"/>
      <c r="AM58" s="333"/>
      <c r="AN58" s="333"/>
      <c r="AO58" s="333"/>
      <c r="AP58" s="333"/>
      <c r="AQ58" s="333"/>
      <c r="AR58" s="333"/>
      <c r="AS58" s="333"/>
      <c r="AT58" s="333"/>
      <c r="AU58" s="333"/>
      <c r="AV58" s="333"/>
    </row>
    <row r="59" spans="1:48" ht="58.5" customHeight="1">
      <c r="A59" s="322" t="s">
        <v>258</v>
      </c>
      <c r="B59" s="319" t="s">
        <v>226</v>
      </c>
      <c r="C59" s="341" t="s">
        <v>94</v>
      </c>
      <c r="D59" s="343">
        <v>42</v>
      </c>
      <c r="E59" s="29"/>
      <c r="F59" s="323">
        <f>D59*E59</f>
        <v>0</v>
      </c>
    </row>
    <row r="60" spans="1:48" ht="27" customHeight="1">
      <c r="A60" s="324"/>
      <c r="B60" s="325" t="s">
        <v>227</v>
      </c>
      <c r="C60" s="325"/>
      <c r="D60" s="326"/>
      <c r="E60" s="508"/>
      <c r="F60" s="327">
        <f>SUM(F56:F59)</f>
        <v>0</v>
      </c>
    </row>
    <row r="61" spans="1:48" ht="27" customHeight="1">
      <c r="A61" s="328">
        <v>1.6</v>
      </c>
      <c r="B61" s="576" t="s">
        <v>254</v>
      </c>
      <c r="C61" s="577"/>
      <c r="D61" s="577"/>
      <c r="E61" s="577"/>
      <c r="F61" s="578"/>
    </row>
    <row r="62" spans="1:48" ht="75.599999999999994" customHeight="1">
      <c r="A62" s="579" t="s">
        <v>106</v>
      </c>
      <c r="B62" s="580"/>
      <c r="C62" s="580"/>
      <c r="D62" s="580"/>
      <c r="E62" s="580"/>
      <c r="F62" s="581"/>
    </row>
    <row r="63" spans="1:48" ht="57.6">
      <c r="A63" s="332" t="s">
        <v>47</v>
      </c>
      <c r="B63" s="319" t="s">
        <v>345</v>
      </c>
      <c r="C63" s="332" t="s">
        <v>229</v>
      </c>
      <c r="D63" s="344">
        <f>'Volume Sheet'!$D$202</f>
        <v>497.71999999999997</v>
      </c>
      <c r="E63" s="509"/>
      <c r="F63" s="345">
        <f>E63*D63</f>
        <v>0</v>
      </c>
    </row>
    <row r="64" spans="1:48" ht="45.6" customHeight="1">
      <c r="A64" s="332" t="s">
        <v>48</v>
      </c>
      <c r="B64" s="319" t="s">
        <v>738</v>
      </c>
      <c r="C64" s="341" t="s">
        <v>94</v>
      </c>
      <c r="D64" s="342">
        <f>'Volume Sheet'!$D$211</f>
        <v>55.639999999999993</v>
      </c>
      <c r="E64" s="28"/>
      <c r="F64" s="340">
        <f>D64*E64</f>
        <v>0</v>
      </c>
    </row>
    <row r="65" spans="1:6" ht="58.5" customHeight="1">
      <c r="A65" s="332" t="s">
        <v>259</v>
      </c>
      <c r="B65" s="319" t="s">
        <v>228</v>
      </c>
      <c r="C65" s="341" t="s">
        <v>94</v>
      </c>
      <c r="D65" s="342">
        <f>'Volume Sheet'!$D$216</f>
        <v>721.42000000000007</v>
      </c>
      <c r="E65" s="28"/>
      <c r="F65" s="340">
        <f>D65*E65</f>
        <v>0</v>
      </c>
    </row>
    <row r="66" spans="1:6" ht="27" customHeight="1">
      <c r="A66" s="324"/>
      <c r="B66" s="325" t="s">
        <v>49</v>
      </c>
      <c r="C66" s="325"/>
      <c r="D66" s="326"/>
      <c r="E66" s="325"/>
      <c r="F66" s="327">
        <f>SUM(F63:F65)</f>
        <v>0</v>
      </c>
    </row>
    <row r="67" spans="1:6" ht="27" customHeight="1">
      <c r="A67" s="328">
        <v>1.7</v>
      </c>
      <c r="B67" s="346" t="s">
        <v>795</v>
      </c>
      <c r="C67" s="347"/>
      <c r="D67" s="347"/>
      <c r="E67" s="347"/>
      <c r="F67" s="348"/>
    </row>
    <row r="68" spans="1:6" ht="77.7" customHeight="1">
      <c r="A68" s="561" t="s">
        <v>99</v>
      </c>
      <c r="B68" s="562"/>
      <c r="C68" s="562"/>
      <c r="D68" s="562"/>
      <c r="E68" s="562"/>
      <c r="F68" s="563"/>
    </row>
    <row r="69" spans="1:6" ht="73.2" customHeight="1">
      <c r="A69" s="322" t="s">
        <v>260</v>
      </c>
      <c r="B69" s="319" t="s">
        <v>752</v>
      </c>
      <c r="C69" s="349" t="s">
        <v>4</v>
      </c>
      <c r="D69" s="342">
        <f>'Volume Sheet'!$D$241</f>
        <v>74.3</v>
      </c>
      <c r="E69" s="66"/>
      <c r="F69" s="340">
        <f t="shared" ref="F69:F76" si="3">D69*E69</f>
        <v>0</v>
      </c>
    </row>
    <row r="70" spans="1:6" ht="56.7" customHeight="1">
      <c r="A70" s="322" t="s">
        <v>261</v>
      </c>
      <c r="B70" s="319" t="s">
        <v>753</v>
      </c>
      <c r="C70" s="349" t="s">
        <v>4</v>
      </c>
      <c r="D70" s="342">
        <f>'Volume Sheet'!$D$245</f>
        <v>174.60000000000002</v>
      </c>
      <c r="E70" s="66"/>
      <c r="F70" s="340">
        <f t="shared" si="3"/>
        <v>0</v>
      </c>
    </row>
    <row r="71" spans="1:6" ht="55.95" customHeight="1">
      <c r="A71" s="322" t="s">
        <v>50</v>
      </c>
      <c r="B71" s="319" t="s">
        <v>754</v>
      </c>
      <c r="C71" s="349" t="s">
        <v>229</v>
      </c>
      <c r="D71" s="342">
        <f>'Volume Sheet'!$D$251</f>
        <v>246.16000000000003</v>
      </c>
      <c r="E71" s="66"/>
      <c r="F71" s="340">
        <f t="shared" si="3"/>
        <v>0</v>
      </c>
    </row>
    <row r="72" spans="1:6">
      <c r="A72" s="322" t="s">
        <v>51</v>
      </c>
      <c r="B72" s="319" t="s">
        <v>755</v>
      </c>
      <c r="C72" s="349" t="s">
        <v>229</v>
      </c>
      <c r="D72" s="342">
        <f>'Volume Sheet'!$D$258</f>
        <v>567.66</v>
      </c>
      <c r="E72" s="66"/>
      <c r="F72" s="340">
        <f t="shared" si="3"/>
        <v>0</v>
      </c>
    </row>
    <row r="73" spans="1:6">
      <c r="A73" s="322" t="s">
        <v>52</v>
      </c>
      <c r="B73" s="319" t="s">
        <v>756</v>
      </c>
      <c r="C73" s="349" t="s">
        <v>229</v>
      </c>
      <c r="D73" s="342">
        <f>'Volume Sheet'!$D$278</f>
        <v>1107.56</v>
      </c>
      <c r="E73" s="66"/>
      <c r="F73" s="340">
        <f t="shared" si="3"/>
        <v>0</v>
      </c>
    </row>
    <row r="74" spans="1:6" ht="43.2">
      <c r="A74" s="322" t="s">
        <v>53</v>
      </c>
      <c r="B74" s="319" t="s">
        <v>230</v>
      </c>
      <c r="C74" s="349" t="s">
        <v>229</v>
      </c>
      <c r="D74" s="342">
        <f>'Volume Sheet'!$D$296</f>
        <v>215.23</v>
      </c>
      <c r="E74" s="66"/>
      <c r="F74" s="340">
        <f t="shared" si="3"/>
        <v>0</v>
      </c>
    </row>
    <row r="75" spans="1:6" ht="28.8">
      <c r="A75" s="322" t="s">
        <v>262</v>
      </c>
      <c r="B75" s="319" t="s">
        <v>757</v>
      </c>
      <c r="C75" s="349" t="s">
        <v>4</v>
      </c>
      <c r="D75" s="342">
        <f>'Volume Sheet'!$D$304</f>
        <v>407.84000000000003</v>
      </c>
      <c r="E75" s="66"/>
      <c r="F75" s="340">
        <f t="shared" si="3"/>
        <v>0</v>
      </c>
    </row>
    <row r="76" spans="1:6" ht="28.8">
      <c r="A76" s="322" t="s">
        <v>263</v>
      </c>
      <c r="B76" s="319" t="s">
        <v>758</v>
      </c>
      <c r="C76" s="349" t="s">
        <v>229</v>
      </c>
      <c r="D76" s="342">
        <f>'Volume Sheet'!$D$308</f>
        <v>33.44</v>
      </c>
      <c r="E76" s="28"/>
      <c r="F76" s="340">
        <f t="shared" si="3"/>
        <v>0</v>
      </c>
    </row>
    <row r="77" spans="1:6" ht="27" customHeight="1">
      <c r="A77" s="324"/>
      <c r="B77" s="325" t="s">
        <v>796</v>
      </c>
      <c r="C77" s="325"/>
      <c r="D77" s="326"/>
      <c r="E77" s="508"/>
      <c r="F77" s="327">
        <f>SUM(F69:F76)</f>
        <v>0</v>
      </c>
    </row>
    <row r="78" spans="1:6" ht="27" customHeight="1">
      <c r="A78" s="328">
        <v>1.8</v>
      </c>
      <c r="B78" s="346" t="s">
        <v>348</v>
      </c>
      <c r="C78" s="347"/>
      <c r="D78" s="347"/>
      <c r="E78" s="510"/>
      <c r="F78" s="348"/>
    </row>
    <row r="79" spans="1:6" ht="100.95" customHeight="1">
      <c r="A79" s="322" t="s">
        <v>54</v>
      </c>
      <c r="B79" s="319" t="s">
        <v>234</v>
      </c>
      <c r="C79" s="349" t="s">
        <v>4</v>
      </c>
      <c r="D79" s="342">
        <f>'Volume Sheet'!$D$315</f>
        <v>71.099999999999994</v>
      </c>
      <c r="E79" s="66"/>
      <c r="F79" s="340">
        <f>D79*E79</f>
        <v>0</v>
      </c>
    </row>
    <row r="80" spans="1:6" ht="28.8">
      <c r="A80" s="322" t="s">
        <v>264</v>
      </c>
      <c r="B80" s="319" t="s">
        <v>233</v>
      </c>
      <c r="C80" s="349" t="s">
        <v>4</v>
      </c>
      <c r="D80" s="350">
        <f>'Volume Sheet'!$D$323</f>
        <v>43.55</v>
      </c>
      <c r="E80" s="30"/>
      <c r="F80" s="340">
        <f t="shared" ref="F80" si="4">D80*E80</f>
        <v>0</v>
      </c>
    </row>
    <row r="81" spans="1:6" ht="27" customHeight="1">
      <c r="A81" s="324"/>
      <c r="B81" s="325" t="s">
        <v>55</v>
      </c>
      <c r="C81" s="325"/>
      <c r="D81" s="326"/>
      <c r="E81" s="508"/>
      <c r="F81" s="327">
        <f>SUM(F79:F80)</f>
        <v>0</v>
      </c>
    </row>
    <row r="82" spans="1:6" ht="27" customHeight="1">
      <c r="A82" s="328">
        <v>1.9</v>
      </c>
      <c r="B82" s="329" t="s">
        <v>56</v>
      </c>
      <c r="C82" s="329"/>
      <c r="D82" s="330"/>
      <c r="E82" s="507"/>
      <c r="F82" s="329"/>
    </row>
    <row r="83" spans="1:6" ht="109.95" customHeight="1">
      <c r="A83" s="561" t="s">
        <v>102</v>
      </c>
      <c r="B83" s="562"/>
      <c r="C83" s="562"/>
      <c r="D83" s="562"/>
      <c r="E83" s="562"/>
      <c r="F83" s="563"/>
    </row>
    <row r="84" spans="1:6" ht="108.6" customHeight="1">
      <c r="A84" s="322" t="s">
        <v>57</v>
      </c>
      <c r="B84" s="319" t="s">
        <v>740</v>
      </c>
      <c r="C84" s="349" t="s">
        <v>100</v>
      </c>
      <c r="D84" s="342">
        <f>+D73+D64</f>
        <v>1163.2</v>
      </c>
      <c r="E84" s="28"/>
      <c r="F84" s="340">
        <f>D84*E84</f>
        <v>0</v>
      </c>
    </row>
    <row r="85" spans="1:6" ht="87.6" customHeight="1">
      <c r="A85" s="322" t="s">
        <v>58</v>
      </c>
      <c r="B85" s="319" t="s">
        <v>741</v>
      </c>
      <c r="C85" s="349" t="s">
        <v>100</v>
      </c>
      <c r="D85" s="342">
        <f>+'Volume Sheet'!D335</f>
        <v>721.42000000000007</v>
      </c>
      <c r="E85" s="28"/>
      <c r="F85" s="340">
        <f t="shared" ref="F85" si="5">D85*E85</f>
        <v>0</v>
      </c>
    </row>
    <row r="86" spans="1:6">
      <c r="A86" s="322"/>
      <c r="B86" s="319"/>
      <c r="C86" s="349"/>
      <c r="D86" s="342"/>
      <c r="E86" s="28"/>
      <c r="F86" s="340"/>
    </row>
    <row r="87" spans="1:6" ht="27" customHeight="1">
      <c r="A87" s="324"/>
      <c r="B87" s="325" t="s">
        <v>60</v>
      </c>
      <c r="C87" s="325"/>
      <c r="D87" s="326"/>
      <c r="E87" s="508"/>
      <c r="F87" s="327">
        <f>SUM(F84:F86)</f>
        <v>0</v>
      </c>
    </row>
    <row r="88" spans="1:6" ht="54" customHeight="1">
      <c r="A88" s="351">
        <v>1.1000000000000001</v>
      </c>
      <c r="B88" s="352" t="s">
        <v>61</v>
      </c>
      <c r="C88" s="353"/>
      <c r="D88" s="354"/>
      <c r="E88" s="511"/>
      <c r="F88" s="355"/>
    </row>
    <row r="89" spans="1:6" ht="28.8">
      <c r="A89" s="322" t="s">
        <v>62</v>
      </c>
      <c r="B89" s="319" t="s">
        <v>235</v>
      </c>
      <c r="C89" s="349" t="s">
        <v>100</v>
      </c>
      <c r="D89" s="342">
        <f>'Volume Sheet'!$D$339</f>
        <v>407.84000000000003</v>
      </c>
      <c r="E89" s="28"/>
      <c r="F89" s="340">
        <f>D89*E89</f>
        <v>0</v>
      </c>
    </row>
    <row r="90" spans="1:6">
      <c r="A90" s="322" t="s">
        <v>63</v>
      </c>
      <c r="B90" s="319" t="s">
        <v>236</v>
      </c>
      <c r="C90" s="356" t="s">
        <v>73</v>
      </c>
      <c r="D90" s="342">
        <f>'Volume Sheet'!$D$340</f>
        <v>40.784000000000006</v>
      </c>
      <c r="E90" s="28"/>
      <c r="F90" s="340">
        <f>D90*E90</f>
        <v>0</v>
      </c>
    </row>
    <row r="91" spans="1:6" ht="28.8">
      <c r="A91" s="322" t="s">
        <v>64</v>
      </c>
      <c r="B91" s="319" t="s">
        <v>691</v>
      </c>
      <c r="C91" s="349" t="s">
        <v>100</v>
      </c>
      <c r="D91" s="342">
        <f>'Volume Sheet'!$D$341</f>
        <v>33.44</v>
      </c>
      <c r="E91" s="28"/>
      <c r="F91" s="340">
        <f t="shared" ref="F91:F93" si="6">D91*E91</f>
        <v>0</v>
      </c>
    </row>
    <row r="92" spans="1:6" ht="43.2">
      <c r="A92" s="322" t="s">
        <v>265</v>
      </c>
      <c r="B92" s="319" t="s">
        <v>248</v>
      </c>
      <c r="C92" s="349" t="s">
        <v>73</v>
      </c>
      <c r="D92" s="342">
        <f>'Volume Sheet'!$D$345</f>
        <v>20.392000000000003</v>
      </c>
      <c r="E92" s="28"/>
      <c r="F92" s="340">
        <f>D92*E92</f>
        <v>0</v>
      </c>
    </row>
    <row r="93" spans="1:6" ht="81" customHeight="1">
      <c r="A93" s="322" t="s">
        <v>266</v>
      </c>
      <c r="B93" s="319" t="s">
        <v>103</v>
      </c>
      <c r="C93" s="349" t="s">
        <v>5</v>
      </c>
      <c r="D93" s="342">
        <v>25</v>
      </c>
      <c r="E93" s="28"/>
      <c r="F93" s="340">
        <f t="shared" si="6"/>
        <v>0</v>
      </c>
    </row>
    <row r="94" spans="1:6">
      <c r="A94" s="324"/>
      <c r="B94" s="357" t="s">
        <v>237</v>
      </c>
      <c r="C94" s="358"/>
      <c r="D94" s="359"/>
      <c r="E94" s="36"/>
      <c r="F94" s="327">
        <f>SUM(F89:F93)</f>
        <v>0</v>
      </c>
    </row>
    <row r="95" spans="1:6" s="364" customFormat="1">
      <c r="A95" s="328">
        <v>1.1100000000000001</v>
      </c>
      <c r="B95" s="360" t="s">
        <v>238</v>
      </c>
      <c r="C95" s="361"/>
      <c r="D95" s="362"/>
      <c r="E95" s="40"/>
      <c r="F95" s="363"/>
    </row>
    <row r="96" spans="1:6" ht="27.6">
      <c r="A96" s="322" t="s">
        <v>65</v>
      </c>
      <c r="B96" s="365" t="s">
        <v>973</v>
      </c>
      <c r="C96" s="366" t="s">
        <v>5</v>
      </c>
      <c r="D96" s="366">
        <v>2</v>
      </c>
      <c r="E96" s="28"/>
      <c r="F96" s="340">
        <f>E96*D96</f>
        <v>0</v>
      </c>
    </row>
    <row r="97" spans="1:6">
      <c r="A97" s="322" t="s">
        <v>66</v>
      </c>
      <c r="B97" s="365" t="s">
        <v>118</v>
      </c>
      <c r="C97" s="366" t="s">
        <v>5</v>
      </c>
      <c r="D97" s="366">
        <v>2</v>
      </c>
      <c r="E97" s="28"/>
      <c r="F97" s="340">
        <f>E97*D97</f>
        <v>0</v>
      </c>
    </row>
    <row r="98" spans="1:6">
      <c r="A98" s="322" t="s">
        <v>67</v>
      </c>
      <c r="B98" s="365" t="s">
        <v>119</v>
      </c>
      <c r="C98" s="366" t="s">
        <v>4</v>
      </c>
      <c r="D98" s="366">
        <v>14</v>
      </c>
      <c r="E98" s="28"/>
      <c r="F98" s="340">
        <f>E98*D98</f>
        <v>0</v>
      </c>
    </row>
    <row r="99" spans="1:6">
      <c r="A99" s="322" t="s">
        <v>68</v>
      </c>
      <c r="B99" s="365" t="s">
        <v>120</v>
      </c>
      <c r="C99" s="366" t="s">
        <v>229</v>
      </c>
      <c r="D99" s="366">
        <v>55</v>
      </c>
      <c r="E99" s="28"/>
      <c r="F99" s="340">
        <f>E99*D99</f>
        <v>0</v>
      </c>
    </row>
    <row r="100" spans="1:6">
      <c r="A100" s="322" t="s">
        <v>69</v>
      </c>
      <c r="B100" s="365" t="s">
        <v>240</v>
      </c>
      <c r="C100" s="366" t="s">
        <v>5</v>
      </c>
      <c r="D100" s="366">
        <v>3</v>
      </c>
      <c r="E100" s="28"/>
      <c r="F100" s="340">
        <f>E100*D100</f>
        <v>0</v>
      </c>
    </row>
    <row r="101" spans="1:6">
      <c r="A101" s="324"/>
      <c r="B101" s="325" t="s">
        <v>241</v>
      </c>
      <c r="C101" s="325"/>
      <c r="D101" s="326"/>
      <c r="E101" s="508"/>
      <c r="F101" s="327">
        <f>SUM(F96:F100)</f>
        <v>0</v>
      </c>
    </row>
    <row r="102" spans="1:6">
      <c r="A102" s="328">
        <v>1.1200000000000001</v>
      </c>
      <c r="B102" s="329" t="s">
        <v>242</v>
      </c>
      <c r="C102" s="329"/>
      <c r="D102" s="330"/>
      <c r="E102" s="507"/>
      <c r="F102" s="329"/>
    </row>
    <row r="103" spans="1:6">
      <c r="A103" s="367" t="s">
        <v>108</v>
      </c>
      <c r="B103" s="368" t="s">
        <v>121</v>
      </c>
      <c r="C103" s="369" t="s">
        <v>6</v>
      </c>
      <c r="D103" s="370">
        <v>38</v>
      </c>
      <c r="E103" s="512"/>
      <c r="F103" s="323">
        <f>E103*D103</f>
        <v>0</v>
      </c>
    </row>
    <row r="104" spans="1:6">
      <c r="A104" s="367" t="s">
        <v>267</v>
      </c>
      <c r="B104" s="368" t="s">
        <v>122</v>
      </c>
      <c r="C104" s="370" t="s">
        <v>6</v>
      </c>
      <c r="D104" s="370">
        <v>15</v>
      </c>
      <c r="E104" s="512"/>
      <c r="F104" s="323">
        <f>E104*D104</f>
        <v>0</v>
      </c>
    </row>
    <row r="105" spans="1:6">
      <c r="A105" s="367" t="s">
        <v>268</v>
      </c>
      <c r="B105" s="368" t="s">
        <v>123</v>
      </c>
      <c r="C105" s="370" t="s">
        <v>6</v>
      </c>
      <c r="D105" s="370">
        <v>64</v>
      </c>
      <c r="E105" s="512"/>
      <c r="F105" s="323">
        <f t="shared" ref="F105:F122" si="7">E105*D105</f>
        <v>0</v>
      </c>
    </row>
    <row r="106" spans="1:6">
      <c r="A106" s="367" t="s">
        <v>269</v>
      </c>
      <c r="B106" s="368" t="s">
        <v>124</v>
      </c>
      <c r="C106" s="370" t="s">
        <v>6</v>
      </c>
      <c r="D106" s="370">
        <v>14</v>
      </c>
      <c r="E106" s="512"/>
      <c r="F106" s="323">
        <f t="shared" si="7"/>
        <v>0</v>
      </c>
    </row>
    <row r="107" spans="1:6">
      <c r="A107" s="367" t="s">
        <v>270</v>
      </c>
      <c r="B107" s="368" t="s">
        <v>125</v>
      </c>
      <c r="C107" s="370" t="s">
        <v>6</v>
      </c>
      <c r="D107" s="370">
        <v>22</v>
      </c>
      <c r="E107" s="512"/>
      <c r="F107" s="323">
        <f t="shared" si="7"/>
        <v>0</v>
      </c>
    </row>
    <row r="108" spans="1:6">
      <c r="A108" s="367" t="s">
        <v>271</v>
      </c>
      <c r="B108" s="368" t="s">
        <v>126</v>
      </c>
      <c r="C108" s="369" t="s">
        <v>6</v>
      </c>
      <c r="D108" s="370">
        <v>78</v>
      </c>
      <c r="E108" s="512"/>
      <c r="F108" s="323">
        <f t="shared" si="7"/>
        <v>0</v>
      </c>
    </row>
    <row r="109" spans="1:6">
      <c r="A109" s="367" t="s">
        <v>272</v>
      </c>
      <c r="B109" s="368" t="s">
        <v>127</v>
      </c>
      <c r="C109" s="369" t="s">
        <v>6</v>
      </c>
      <c r="D109" s="370">
        <v>2</v>
      </c>
      <c r="E109" s="512"/>
      <c r="F109" s="323">
        <f t="shared" si="7"/>
        <v>0</v>
      </c>
    </row>
    <row r="110" spans="1:6">
      <c r="A110" s="367" t="s">
        <v>273</v>
      </c>
      <c r="B110" s="368" t="s">
        <v>128</v>
      </c>
      <c r="C110" s="369" t="s">
        <v>4</v>
      </c>
      <c r="D110" s="370">
        <v>1150</v>
      </c>
      <c r="E110" s="512"/>
      <c r="F110" s="323">
        <f t="shared" si="7"/>
        <v>0</v>
      </c>
    </row>
    <row r="111" spans="1:6">
      <c r="A111" s="322" t="s">
        <v>274</v>
      </c>
      <c r="B111" s="368" t="s">
        <v>129</v>
      </c>
      <c r="C111" s="370" t="s">
        <v>4</v>
      </c>
      <c r="D111" s="370">
        <v>250</v>
      </c>
      <c r="E111" s="512"/>
      <c r="F111" s="323">
        <f t="shared" si="7"/>
        <v>0</v>
      </c>
    </row>
    <row r="112" spans="1:6">
      <c r="A112" s="322" t="s">
        <v>275</v>
      </c>
      <c r="B112" s="368" t="s">
        <v>130</v>
      </c>
      <c r="C112" s="370" t="s">
        <v>4</v>
      </c>
      <c r="D112" s="370">
        <v>200</v>
      </c>
      <c r="E112" s="512"/>
      <c r="F112" s="323">
        <f t="shared" si="7"/>
        <v>0</v>
      </c>
    </row>
    <row r="113" spans="1:6">
      <c r="A113" s="322" t="s">
        <v>276</v>
      </c>
      <c r="B113" s="368" t="s">
        <v>131</v>
      </c>
      <c r="C113" s="370" t="s">
        <v>4</v>
      </c>
      <c r="D113" s="370">
        <v>85</v>
      </c>
      <c r="E113" s="512"/>
      <c r="F113" s="323">
        <f t="shared" si="7"/>
        <v>0</v>
      </c>
    </row>
    <row r="114" spans="1:6">
      <c r="A114" s="322" t="s">
        <v>277</v>
      </c>
      <c r="B114" s="368" t="s">
        <v>132</v>
      </c>
      <c r="C114" s="370" t="s">
        <v>4</v>
      </c>
      <c r="D114" s="370">
        <v>35</v>
      </c>
      <c r="E114" s="512"/>
      <c r="F114" s="323">
        <f t="shared" si="7"/>
        <v>0</v>
      </c>
    </row>
    <row r="115" spans="1:6">
      <c r="A115" s="322" t="s">
        <v>278</v>
      </c>
      <c r="B115" s="368" t="s">
        <v>133</v>
      </c>
      <c r="C115" s="370" t="s">
        <v>4</v>
      </c>
      <c r="D115" s="370">
        <v>120</v>
      </c>
      <c r="E115" s="512"/>
      <c r="F115" s="323">
        <f t="shared" si="7"/>
        <v>0</v>
      </c>
    </row>
    <row r="116" spans="1:6">
      <c r="A116" s="322" t="s">
        <v>279</v>
      </c>
      <c r="B116" s="368" t="s">
        <v>134</v>
      </c>
      <c r="C116" s="370" t="s">
        <v>4</v>
      </c>
      <c r="D116" s="370">
        <v>45</v>
      </c>
      <c r="E116" s="512"/>
      <c r="F116" s="323">
        <f t="shared" si="7"/>
        <v>0</v>
      </c>
    </row>
    <row r="117" spans="1:6">
      <c r="A117" s="322" t="s">
        <v>280</v>
      </c>
      <c r="B117" s="368" t="s">
        <v>135</v>
      </c>
      <c r="C117" s="370" t="s">
        <v>6</v>
      </c>
      <c r="D117" s="370">
        <v>2</v>
      </c>
      <c r="E117" s="512"/>
      <c r="F117" s="323">
        <f t="shared" si="7"/>
        <v>0</v>
      </c>
    </row>
    <row r="118" spans="1:6">
      <c r="A118" s="322" t="s">
        <v>281</v>
      </c>
      <c r="B118" s="368" t="s">
        <v>136</v>
      </c>
      <c r="C118" s="370" t="s">
        <v>6</v>
      </c>
      <c r="D118" s="370">
        <v>2</v>
      </c>
      <c r="E118" s="512"/>
      <c r="F118" s="323">
        <f t="shared" si="7"/>
        <v>0</v>
      </c>
    </row>
    <row r="119" spans="1:6">
      <c r="A119" s="322" t="s">
        <v>282</v>
      </c>
      <c r="B119" s="368" t="s">
        <v>137</v>
      </c>
      <c r="C119" s="370" t="s">
        <v>6</v>
      </c>
      <c r="D119" s="370">
        <v>2</v>
      </c>
      <c r="E119" s="512"/>
      <c r="F119" s="323">
        <f t="shared" si="7"/>
        <v>0</v>
      </c>
    </row>
    <row r="120" spans="1:6">
      <c r="A120" s="322" t="s">
        <v>283</v>
      </c>
      <c r="B120" s="368" t="s">
        <v>138</v>
      </c>
      <c r="C120" s="370" t="s">
        <v>4</v>
      </c>
      <c r="D120" s="370">
        <v>80</v>
      </c>
      <c r="E120" s="512"/>
      <c r="F120" s="323">
        <f t="shared" si="7"/>
        <v>0</v>
      </c>
    </row>
    <row r="121" spans="1:6">
      <c r="A121" s="322" t="s">
        <v>284</v>
      </c>
      <c r="B121" s="368" t="s">
        <v>139</v>
      </c>
      <c r="C121" s="370" t="s">
        <v>6</v>
      </c>
      <c r="D121" s="370">
        <v>24</v>
      </c>
      <c r="E121" s="512"/>
      <c r="F121" s="323">
        <f t="shared" si="7"/>
        <v>0</v>
      </c>
    </row>
    <row r="122" spans="1:6">
      <c r="A122" s="322" t="s">
        <v>285</v>
      </c>
      <c r="B122" s="368" t="s">
        <v>140</v>
      </c>
      <c r="C122" s="370" t="s">
        <v>6</v>
      </c>
      <c r="D122" s="370">
        <v>80</v>
      </c>
      <c r="E122" s="512"/>
      <c r="F122" s="323">
        <f t="shared" si="7"/>
        <v>0</v>
      </c>
    </row>
    <row r="123" spans="1:6" ht="64.2" customHeight="1">
      <c r="A123" s="322" t="s">
        <v>286</v>
      </c>
      <c r="B123" s="319" t="s">
        <v>341</v>
      </c>
      <c r="C123" s="371" t="s">
        <v>5</v>
      </c>
      <c r="D123" s="372">
        <v>1</v>
      </c>
      <c r="E123" s="239"/>
      <c r="F123" s="323">
        <f t="shared" ref="F123:F124" si="8">D123*E123</f>
        <v>0</v>
      </c>
    </row>
    <row r="124" spans="1:6" ht="79.2" customHeight="1">
      <c r="A124" s="322" t="s">
        <v>287</v>
      </c>
      <c r="B124" s="319" t="s">
        <v>342</v>
      </c>
      <c r="C124" s="371" t="s">
        <v>5</v>
      </c>
      <c r="D124" s="373">
        <v>5</v>
      </c>
      <c r="E124" s="239"/>
      <c r="F124" s="323">
        <f t="shared" si="8"/>
        <v>0</v>
      </c>
    </row>
    <row r="125" spans="1:6" ht="20.399999999999999" customHeight="1">
      <c r="A125" s="322" t="s">
        <v>940</v>
      </c>
      <c r="B125" s="322" t="s">
        <v>941</v>
      </c>
      <c r="C125" s="371" t="s">
        <v>5</v>
      </c>
      <c r="D125" s="373">
        <v>20</v>
      </c>
      <c r="E125" s="239"/>
      <c r="F125" s="323">
        <f>+E125*D125</f>
        <v>0</v>
      </c>
    </row>
    <row r="126" spans="1:6" ht="27" customHeight="1">
      <c r="A126" s="324"/>
      <c r="B126" s="325" t="s">
        <v>70</v>
      </c>
      <c r="C126" s="325"/>
      <c r="D126" s="326"/>
      <c r="E126" s="508"/>
      <c r="F126" s="327">
        <f>SUM(F103:F125)</f>
        <v>0</v>
      </c>
    </row>
    <row r="127" spans="1:6" ht="27" customHeight="1">
      <c r="A127" s="328">
        <v>1.1299999999999999</v>
      </c>
      <c r="B127" s="346" t="s">
        <v>349</v>
      </c>
      <c r="C127" s="347"/>
      <c r="D127" s="347"/>
      <c r="E127" s="510"/>
      <c r="F127" s="348"/>
    </row>
    <row r="128" spans="1:6" ht="28.8">
      <c r="A128" s="322" t="s">
        <v>71</v>
      </c>
      <c r="B128" s="368" t="s">
        <v>141</v>
      </c>
      <c r="C128" s="370" t="s">
        <v>4</v>
      </c>
      <c r="D128" s="374">
        <v>65</v>
      </c>
      <c r="E128" s="512"/>
      <c r="F128" s="323">
        <f>D128*E128</f>
        <v>0</v>
      </c>
    </row>
    <row r="129" spans="1:6" ht="28.8">
      <c r="A129" s="322" t="s">
        <v>72</v>
      </c>
      <c r="B129" s="368" t="s">
        <v>142</v>
      </c>
      <c r="C129" s="370" t="s">
        <v>4</v>
      </c>
      <c r="D129" s="374">
        <v>35</v>
      </c>
      <c r="E129" s="512"/>
      <c r="F129" s="323">
        <f t="shared" ref="F129:F134" si="9">E129*D129</f>
        <v>0</v>
      </c>
    </row>
    <row r="130" spans="1:6" ht="28.8">
      <c r="A130" s="322" t="s">
        <v>109</v>
      </c>
      <c r="B130" s="368" t="s">
        <v>143</v>
      </c>
      <c r="C130" s="370" t="s">
        <v>4</v>
      </c>
      <c r="D130" s="374">
        <v>70</v>
      </c>
      <c r="E130" s="512"/>
      <c r="F130" s="323">
        <f t="shared" si="9"/>
        <v>0</v>
      </c>
    </row>
    <row r="131" spans="1:6">
      <c r="A131" s="322" t="s">
        <v>110</v>
      </c>
      <c r="B131" s="368" t="s">
        <v>144</v>
      </c>
      <c r="C131" s="370" t="s">
        <v>6</v>
      </c>
      <c r="D131" s="374">
        <v>9</v>
      </c>
      <c r="E131" s="512"/>
      <c r="F131" s="323">
        <f t="shared" si="9"/>
        <v>0</v>
      </c>
    </row>
    <row r="132" spans="1:6">
      <c r="A132" s="322" t="s">
        <v>111</v>
      </c>
      <c r="B132" s="368" t="s">
        <v>145</v>
      </c>
      <c r="C132" s="370" t="s">
        <v>6</v>
      </c>
      <c r="D132" s="374">
        <v>1</v>
      </c>
      <c r="E132" s="512"/>
      <c r="F132" s="323">
        <f t="shared" si="9"/>
        <v>0</v>
      </c>
    </row>
    <row r="133" spans="1:6">
      <c r="A133" s="322" t="s">
        <v>112</v>
      </c>
      <c r="B133" s="368" t="s">
        <v>146</v>
      </c>
      <c r="C133" s="370" t="s">
        <v>6</v>
      </c>
      <c r="D133" s="374">
        <v>4</v>
      </c>
      <c r="E133" s="512"/>
      <c r="F133" s="323">
        <f t="shared" si="9"/>
        <v>0</v>
      </c>
    </row>
    <row r="134" spans="1:6">
      <c r="A134" s="322" t="s">
        <v>113</v>
      </c>
      <c r="B134" s="368" t="s">
        <v>147</v>
      </c>
      <c r="C134" s="370" t="s">
        <v>6</v>
      </c>
      <c r="D134" s="374">
        <v>2</v>
      </c>
      <c r="E134" s="512"/>
      <c r="F134" s="323">
        <f t="shared" si="9"/>
        <v>0</v>
      </c>
    </row>
    <row r="135" spans="1:6">
      <c r="A135" s="322" t="s">
        <v>114</v>
      </c>
      <c r="B135" s="368" t="s">
        <v>148</v>
      </c>
      <c r="C135" s="370" t="s">
        <v>6</v>
      </c>
      <c r="D135" s="374">
        <v>10</v>
      </c>
      <c r="E135" s="512"/>
      <c r="F135" s="323">
        <f t="shared" ref="F135:F158" si="10">E135*D135</f>
        <v>0</v>
      </c>
    </row>
    <row r="136" spans="1:6">
      <c r="A136" s="322" t="s">
        <v>115</v>
      </c>
      <c r="B136" s="368" t="s">
        <v>149</v>
      </c>
      <c r="C136" s="370" t="s">
        <v>6</v>
      </c>
      <c r="D136" s="374">
        <v>10</v>
      </c>
      <c r="E136" s="512"/>
      <c r="F136" s="323">
        <f t="shared" si="10"/>
        <v>0</v>
      </c>
    </row>
    <row r="137" spans="1:6">
      <c r="A137" s="322" t="s">
        <v>116</v>
      </c>
      <c r="B137" s="368" t="s">
        <v>150</v>
      </c>
      <c r="C137" s="370" t="s">
        <v>6</v>
      </c>
      <c r="D137" s="374">
        <v>8</v>
      </c>
      <c r="E137" s="512"/>
      <c r="F137" s="323">
        <f t="shared" si="10"/>
        <v>0</v>
      </c>
    </row>
    <row r="138" spans="1:6">
      <c r="A138" s="322" t="s">
        <v>288</v>
      </c>
      <c r="B138" s="368" t="s">
        <v>151</v>
      </c>
      <c r="C138" s="370" t="s">
        <v>6</v>
      </c>
      <c r="D138" s="374">
        <v>7</v>
      </c>
      <c r="E138" s="512"/>
      <c r="F138" s="323">
        <f t="shared" si="10"/>
        <v>0</v>
      </c>
    </row>
    <row r="139" spans="1:6">
      <c r="A139" s="322" t="s">
        <v>289</v>
      </c>
      <c r="B139" s="368" t="s">
        <v>152</v>
      </c>
      <c r="C139" s="370" t="s">
        <v>6</v>
      </c>
      <c r="D139" s="374">
        <v>8</v>
      </c>
      <c r="E139" s="512"/>
      <c r="F139" s="323">
        <f t="shared" si="10"/>
        <v>0</v>
      </c>
    </row>
    <row r="140" spans="1:6">
      <c r="A140" s="322" t="s">
        <v>290</v>
      </c>
      <c r="B140" s="368" t="s">
        <v>153</v>
      </c>
      <c r="C140" s="370" t="s">
        <v>6</v>
      </c>
      <c r="D140" s="374">
        <v>12</v>
      </c>
      <c r="E140" s="512"/>
      <c r="F140" s="323">
        <f t="shared" si="10"/>
        <v>0</v>
      </c>
    </row>
    <row r="141" spans="1:6">
      <c r="A141" s="322" t="s">
        <v>291</v>
      </c>
      <c r="B141" s="368" t="s">
        <v>154</v>
      </c>
      <c r="C141" s="370" t="s">
        <v>6</v>
      </c>
      <c r="D141" s="374">
        <v>10</v>
      </c>
      <c r="E141" s="512"/>
      <c r="F141" s="323">
        <f t="shared" si="10"/>
        <v>0</v>
      </c>
    </row>
    <row r="142" spans="1:6">
      <c r="A142" s="322" t="s">
        <v>292</v>
      </c>
      <c r="B142" s="368" t="s">
        <v>155</v>
      </c>
      <c r="C142" s="370" t="s">
        <v>6</v>
      </c>
      <c r="D142" s="374">
        <v>10</v>
      </c>
      <c r="E142" s="512"/>
      <c r="F142" s="323">
        <f t="shared" si="10"/>
        <v>0</v>
      </c>
    </row>
    <row r="143" spans="1:6">
      <c r="A143" s="322" t="s">
        <v>293</v>
      </c>
      <c r="B143" s="368" t="s">
        <v>156</v>
      </c>
      <c r="C143" s="370" t="s">
        <v>6</v>
      </c>
      <c r="D143" s="374">
        <v>8</v>
      </c>
      <c r="E143" s="512"/>
      <c r="F143" s="323">
        <f t="shared" si="10"/>
        <v>0</v>
      </c>
    </row>
    <row r="144" spans="1:6">
      <c r="A144" s="322" t="s">
        <v>294</v>
      </c>
      <c r="B144" s="368" t="s">
        <v>157</v>
      </c>
      <c r="C144" s="370" t="s">
        <v>6</v>
      </c>
      <c r="D144" s="374">
        <v>18</v>
      </c>
      <c r="E144" s="512"/>
      <c r="F144" s="323">
        <f t="shared" si="10"/>
        <v>0</v>
      </c>
    </row>
    <row r="145" spans="1:6">
      <c r="A145" s="322" t="s">
        <v>295</v>
      </c>
      <c r="B145" s="368" t="s">
        <v>158</v>
      </c>
      <c r="C145" s="370" t="s">
        <v>6</v>
      </c>
      <c r="D145" s="374">
        <v>16</v>
      </c>
      <c r="E145" s="512"/>
      <c r="F145" s="323">
        <f t="shared" si="10"/>
        <v>0</v>
      </c>
    </row>
    <row r="146" spans="1:6">
      <c r="A146" s="322" t="s">
        <v>296</v>
      </c>
      <c r="B146" s="368" t="s">
        <v>159</v>
      </c>
      <c r="C146" s="370" t="s">
        <v>6</v>
      </c>
      <c r="D146" s="374">
        <v>14</v>
      </c>
      <c r="E146" s="512"/>
      <c r="F146" s="323">
        <f t="shared" si="10"/>
        <v>0</v>
      </c>
    </row>
    <row r="147" spans="1:6">
      <c r="A147" s="322" t="s">
        <v>297</v>
      </c>
      <c r="B147" s="368" t="s">
        <v>160</v>
      </c>
      <c r="C147" s="370" t="s">
        <v>6</v>
      </c>
      <c r="D147" s="374">
        <v>16</v>
      </c>
      <c r="E147" s="512"/>
      <c r="F147" s="323">
        <f t="shared" si="10"/>
        <v>0</v>
      </c>
    </row>
    <row r="148" spans="1:6">
      <c r="A148" s="322" t="s">
        <v>298</v>
      </c>
      <c r="B148" s="368" t="s">
        <v>161</v>
      </c>
      <c r="C148" s="370" t="s">
        <v>6</v>
      </c>
      <c r="D148" s="374">
        <v>8</v>
      </c>
      <c r="E148" s="512"/>
      <c r="F148" s="323">
        <f t="shared" si="10"/>
        <v>0</v>
      </c>
    </row>
    <row r="149" spans="1:6">
      <c r="A149" s="322" t="s">
        <v>299</v>
      </c>
      <c r="B149" s="368" t="s">
        <v>162</v>
      </c>
      <c r="C149" s="370" t="s">
        <v>6</v>
      </c>
      <c r="D149" s="374">
        <v>9</v>
      </c>
      <c r="E149" s="512"/>
      <c r="F149" s="323">
        <f t="shared" si="10"/>
        <v>0</v>
      </c>
    </row>
    <row r="150" spans="1:6">
      <c r="A150" s="322" t="s">
        <v>300</v>
      </c>
      <c r="B150" s="368" t="s">
        <v>163</v>
      </c>
      <c r="C150" s="370" t="s">
        <v>6</v>
      </c>
      <c r="D150" s="374">
        <v>7</v>
      </c>
      <c r="E150" s="512"/>
      <c r="F150" s="323">
        <f t="shared" si="10"/>
        <v>0</v>
      </c>
    </row>
    <row r="151" spans="1:6">
      <c r="A151" s="322" t="s">
        <v>301</v>
      </c>
      <c r="B151" s="368" t="s">
        <v>164</v>
      </c>
      <c r="C151" s="370" t="s">
        <v>6</v>
      </c>
      <c r="D151" s="374">
        <v>7</v>
      </c>
      <c r="E151" s="512"/>
      <c r="F151" s="323">
        <f t="shared" si="10"/>
        <v>0</v>
      </c>
    </row>
    <row r="152" spans="1:6">
      <c r="A152" s="322" t="s">
        <v>302</v>
      </c>
      <c r="B152" s="368" t="s">
        <v>165</v>
      </c>
      <c r="C152" s="370" t="s">
        <v>6</v>
      </c>
      <c r="D152" s="374">
        <v>11</v>
      </c>
      <c r="E152" s="512"/>
      <c r="F152" s="323">
        <f t="shared" si="10"/>
        <v>0</v>
      </c>
    </row>
    <row r="153" spans="1:6">
      <c r="A153" s="322" t="s">
        <v>303</v>
      </c>
      <c r="B153" s="368" t="s">
        <v>166</v>
      </c>
      <c r="C153" s="370" t="s">
        <v>6</v>
      </c>
      <c r="D153" s="374">
        <v>10</v>
      </c>
      <c r="E153" s="512"/>
      <c r="F153" s="323">
        <f t="shared" si="10"/>
        <v>0</v>
      </c>
    </row>
    <row r="154" spans="1:6">
      <c r="A154" s="322" t="s">
        <v>304</v>
      </c>
      <c r="B154" s="368" t="s">
        <v>167</v>
      </c>
      <c r="C154" s="370" t="s">
        <v>6</v>
      </c>
      <c r="D154" s="374">
        <v>12</v>
      </c>
      <c r="E154" s="512"/>
      <c r="F154" s="323">
        <f t="shared" si="10"/>
        <v>0</v>
      </c>
    </row>
    <row r="155" spans="1:6">
      <c r="A155" s="322" t="s">
        <v>305</v>
      </c>
      <c r="B155" s="368" t="s">
        <v>168</v>
      </c>
      <c r="C155" s="370" t="s">
        <v>6</v>
      </c>
      <c r="D155" s="374">
        <v>8</v>
      </c>
      <c r="E155" s="512"/>
      <c r="F155" s="323">
        <f t="shared" si="10"/>
        <v>0</v>
      </c>
    </row>
    <row r="156" spans="1:6">
      <c r="A156" s="322" t="s">
        <v>306</v>
      </c>
      <c r="B156" s="368" t="s">
        <v>169</v>
      </c>
      <c r="C156" s="370" t="s">
        <v>6</v>
      </c>
      <c r="D156" s="374">
        <v>6</v>
      </c>
      <c r="E156" s="512"/>
      <c r="F156" s="323">
        <f t="shared" si="10"/>
        <v>0</v>
      </c>
    </row>
    <row r="157" spans="1:6">
      <c r="A157" s="322" t="s">
        <v>307</v>
      </c>
      <c r="B157" s="368" t="s">
        <v>170</v>
      </c>
      <c r="C157" s="370" t="s">
        <v>6</v>
      </c>
      <c r="D157" s="374">
        <v>9</v>
      </c>
      <c r="E157" s="512"/>
      <c r="F157" s="323">
        <f t="shared" si="10"/>
        <v>0</v>
      </c>
    </row>
    <row r="158" spans="1:6">
      <c r="A158" s="322" t="s">
        <v>308</v>
      </c>
      <c r="B158" s="368" t="s">
        <v>171</v>
      </c>
      <c r="C158" s="370" t="s">
        <v>6</v>
      </c>
      <c r="D158" s="374">
        <v>5</v>
      </c>
      <c r="E158" s="512"/>
      <c r="F158" s="323">
        <f t="shared" si="10"/>
        <v>0</v>
      </c>
    </row>
    <row r="159" spans="1:6">
      <c r="A159" s="322" t="s">
        <v>309</v>
      </c>
      <c r="B159" s="368" t="s">
        <v>172</v>
      </c>
      <c r="C159" s="370" t="s">
        <v>6</v>
      </c>
      <c r="D159" s="374">
        <v>4</v>
      </c>
      <c r="E159" s="512"/>
      <c r="F159" s="323">
        <f>E159*D159</f>
        <v>0</v>
      </c>
    </row>
    <row r="160" spans="1:6">
      <c r="A160" s="322" t="s">
        <v>310</v>
      </c>
      <c r="B160" s="368" t="s">
        <v>173</v>
      </c>
      <c r="C160" s="370" t="s">
        <v>6</v>
      </c>
      <c r="D160" s="374">
        <v>15</v>
      </c>
      <c r="E160" s="512"/>
      <c r="F160" s="323">
        <f>E160*D160</f>
        <v>0</v>
      </c>
    </row>
    <row r="161" spans="1:6">
      <c r="A161" s="322" t="s">
        <v>311</v>
      </c>
      <c r="B161" s="368" t="s">
        <v>174</v>
      </c>
      <c r="C161" s="370" t="s">
        <v>6</v>
      </c>
      <c r="D161" s="374">
        <v>6</v>
      </c>
      <c r="E161" s="512"/>
      <c r="F161" s="323">
        <f>E161*D161</f>
        <v>0</v>
      </c>
    </row>
    <row r="162" spans="1:6">
      <c r="A162" s="322" t="s">
        <v>312</v>
      </c>
      <c r="B162" s="368" t="s">
        <v>175</v>
      </c>
      <c r="C162" s="370" t="s">
        <v>6</v>
      </c>
      <c r="D162" s="374">
        <v>8</v>
      </c>
      <c r="E162" s="512"/>
      <c r="F162" s="323">
        <f>E162*D162</f>
        <v>0</v>
      </c>
    </row>
    <row r="163" spans="1:6">
      <c r="A163" s="322" t="s">
        <v>313</v>
      </c>
      <c r="B163" s="368" t="s">
        <v>176</v>
      </c>
      <c r="C163" s="370" t="s">
        <v>6</v>
      </c>
      <c r="D163" s="374">
        <v>7</v>
      </c>
      <c r="E163" s="512"/>
      <c r="F163" s="323">
        <f t="shared" ref="F163:F180" si="11">E163*D163</f>
        <v>0</v>
      </c>
    </row>
    <row r="164" spans="1:6">
      <c r="A164" s="322" t="s">
        <v>314</v>
      </c>
      <c r="B164" s="368" t="s">
        <v>177</v>
      </c>
      <c r="C164" s="370" t="s">
        <v>6</v>
      </c>
      <c r="D164" s="374">
        <v>12</v>
      </c>
      <c r="E164" s="512"/>
      <c r="F164" s="323">
        <f t="shared" si="11"/>
        <v>0</v>
      </c>
    </row>
    <row r="165" spans="1:6">
      <c r="A165" s="322" t="s">
        <v>315</v>
      </c>
      <c r="B165" s="368" t="s">
        <v>178</v>
      </c>
      <c r="C165" s="370" t="s">
        <v>6</v>
      </c>
      <c r="D165" s="374">
        <v>8</v>
      </c>
      <c r="E165" s="512"/>
      <c r="F165" s="323">
        <f t="shared" si="11"/>
        <v>0</v>
      </c>
    </row>
    <row r="166" spans="1:6">
      <c r="A166" s="322" t="s">
        <v>316</v>
      </c>
      <c r="B166" s="368" t="s">
        <v>179</v>
      </c>
      <c r="C166" s="370" t="s">
        <v>6</v>
      </c>
      <c r="D166" s="374">
        <v>6</v>
      </c>
      <c r="E166" s="512"/>
      <c r="F166" s="323">
        <f t="shared" si="11"/>
        <v>0</v>
      </c>
    </row>
    <row r="167" spans="1:6">
      <c r="A167" s="322" t="s">
        <v>317</v>
      </c>
      <c r="B167" s="368" t="s">
        <v>180</v>
      </c>
      <c r="C167" s="370" t="s">
        <v>6</v>
      </c>
      <c r="D167" s="374">
        <v>8</v>
      </c>
      <c r="E167" s="512"/>
      <c r="F167" s="323">
        <f t="shared" si="11"/>
        <v>0</v>
      </c>
    </row>
    <row r="168" spans="1:6">
      <c r="A168" s="322" t="s">
        <v>318</v>
      </c>
      <c r="B168" s="368" t="s">
        <v>181</v>
      </c>
      <c r="C168" s="370" t="s">
        <v>6</v>
      </c>
      <c r="D168" s="374">
        <v>35</v>
      </c>
      <c r="E168" s="512"/>
      <c r="F168" s="323">
        <f t="shared" si="11"/>
        <v>0</v>
      </c>
    </row>
    <row r="169" spans="1:6">
      <c r="A169" s="322" t="s">
        <v>319</v>
      </c>
      <c r="B169" s="368" t="s">
        <v>182</v>
      </c>
      <c r="C169" s="370" t="s">
        <v>4</v>
      </c>
      <c r="D169" s="374">
        <v>56</v>
      </c>
      <c r="E169" s="512"/>
      <c r="F169" s="323">
        <f t="shared" si="11"/>
        <v>0</v>
      </c>
    </row>
    <row r="170" spans="1:6">
      <c r="A170" s="322" t="s">
        <v>320</v>
      </c>
      <c r="B170" s="368" t="s">
        <v>183</v>
      </c>
      <c r="C170" s="370" t="s">
        <v>6</v>
      </c>
      <c r="D170" s="374">
        <v>44</v>
      </c>
      <c r="E170" s="512"/>
      <c r="F170" s="323">
        <f t="shared" si="11"/>
        <v>0</v>
      </c>
    </row>
    <row r="171" spans="1:6">
      <c r="A171" s="322" t="s">
        <v>321</v>
      </c>
      <c r="B171" s="368" t="s">
        <v>184</v>
      </c>
      <c r="C171" s="370" t="s">
        <v>6</v>
      </c>
      <c r="D171" s="374">
        <v>35</v>
      </c>
      <c r="E171" s="512"/>
      <c r="F171" s="323">
        <f t="shared" si="11"/>
        <v>0</v>
      </c>
    </row>
    <row r="172" spans="1:6">
      <c r="A172" s="322" t="s">
        <v>322</v>
      </c>
      <c r="B172" s="368" t="s">
        <v>185</v>
      </c>
      <c r="C172" s="370" t="s">
        <v>6</v>
      </c>
      <c r="D172" s="374">
        <v>2</v>
      </c>
      <c r="E172" s="512"/>
      <c r="F172" s="323">
        <f t="shared" si="11"/>
        <v>0</v>
      </c>
    </row>
    <row r="173" spans="1:6">
      <c r="A173" s="322" t="s">
        <v>323</v>
      </c>
      <c r="B173" s="368" t="s">
        <v>186</v>
      </c>
      <c r="C173" s="370" t="s">
        <v>6</v>
      </c>
      <c r="D173" s="374">
        <v>4</v>
      </c>
      <c r="E173" s="512"/>
      <c r="F173" s="323">
        <f t="shared" si="11"/>
        <v>0</v>
      </c>
    </row>
    <row r="174" spans="1:6">
      <c r="A174" s="322" t="s">
        <v>324</v>
      </c>
      <c r="B174" s="368" t="s">
        <v>187</v>
      </c>
      <c r="C174" s="370" t="s">
        <v>6</v>
      </c>
      <c r="D174" s="374">
        <v>4</v>
      </c>
      <c r="E174" s="512"/>
      <c r="F174" s="323">
        <f t="shared" si="11"/>
        <v>0</v>
      </c>
    </row>
    <row r="175" spans="1:6">
      <c r="A175" s="322" t="s">
        <v>325</v>
      </c>
      <c r="B175" s="368" t="s">
        <v>188</v>
      </c>
      <c r="C175" s="370" t="s">
        <v>6</v>
      </c>
      <c r="D175" s="374">
        <v>8</v>
      </c>
      <c r="E175" s="512"/>
      <c r="F175" s="323">
        <f t="shared" si="11"/>
        <v>0</v>
      </c>
    </row>
    <row r="176" spans="1:6">
      <c r="A176" s="322" t="s">
        <v>326</v>
      </c>
      <c r="B176" s="368" t="s">
        <v>189</v>
      </c>
      <c r="C176" s="370" t="s">
        <v>6</v>
      </c>
      <c r="D176" s="374">
        <v>8</v>
      </c>
      <c r="E176" s="512"/>
      <c r="F176" s="323">
        <f t="shared" si="11"/>
        <v>0</v>
      </c>
    </row>
    <row r="177" spans="1:6">
      <c r="A177" s="322" t="s">
        <v>327</v>
      </c>
      <c r="B177" s="368" t="s">
        <v>190</v>
      </c>
      <c r="C177" s="370" t="s">
        <v>6</v>
      </c>
      <c r="D177" s="374">
        <v>8</v>
      </c>
      <c r="E177" s="512"/>
      <c r="F177" s="323">
        <f t="shared" si="11"/>
        <v>0</v>
      </c>
    </row>
    <row r="178" spans="1:6">
      <c r="A178" s="322" t="s">
        <v>328</v>
      </c>
      <c r="B178" s="368" t="s">
        <v>191</v>
      </c>
      <c r="C178" s="370" t="s">
        <v>6</v>
      </c>
      <c r="D178" s="374">
        <v>8</v>
      </c>
      <c r="E178" s="512"/>
      <c r="F178" s="323">
        <f t="shared" si="11"/>
        <v>0</v>
      </c>
    </row>
    <row r="179" spans="1:6">
      <c r="A179" s="322" t="s">
        <v>329</v>
      </c>
      <c r="B179" s="368" t="s">
        <v>192</v>
      </c>
      <c r="C179" s="370" t="s">
        <v>6</v>
      </c>
      <c r="D179" s="374">
        <v>8</v>
      </c>
      <c r="E179" s="512"/>
      <c r="F179" s="323">
        <f t="shared" si="11"/>
        <v>0</v>
      </c>
    </row>
    <row r="180" spans="1:6">
      <c r="A180" s="322" t="s">
        <v>330</v>
      </c>
      <c r="B180" s="368" t="s">
        <v>193</v>
      </c>
      <c r="C180" s="370" t="s">
        <v>6</v>
      </c>
      <c r="D180" s="374">
        <v>6</v>
      </c>
      <c r="E180" s="512"/>
      <c r="F180" s="323">
        <f t="shared" si="11"/>
        <v>0</v>
      </c>
    </row>
    <row r="181" spans="1:6" ht="27" customHeight="1">
      <c r="A181" s="324"/>
      <c r="B181" s="325" t="s">
        <v>243</v>
      </c>
      <c r="C181" s="325"/>
      <c r="D181" s="326"/>
      <c r="E181" s="508"/>
      <c r="F181" s="327">
        <f>SUM(F128:F180)</f>
        <v>0</v>
      </c>
    </row>
    <row r="182" spans="1:6" ht="27" customHeight="1">
      <c r="A182" s="328">
        <v>1.1399999999999999</v>
      </c>
      <c r="B182" s="375" t="s">
        <v>797</v>
      </c>
      <c r="C182" s="376"/>
      <c r="D182" s="376"/>
      <c r="E182" s="513"/>
      <c r="F182" s="377"/>
    </row>
    <row r="183" spans="1:6" ht="27" customHeight="1">
      <c r="A183" s="322" t="s">
        <v>331</v>
      </c>
      <c r="B183" s="368" t="s">
        <v>798</v>
      </c>
      <c r="C183" s="370" t="s">
        <v>73</v>
      </c>
      <c r="D183" s="370">
        <f>25*0.3*1</f>
        <v>7.5</v>
      </c>
      <c r="E183" s="514"/>
      <c r="F183" s="340">
        <f>E183*D183</f>
        <v>0</v>
      </c>
    </row>
    <row r="184" spans="1:6" ht="27" customHeight="1">
      <c r="A184" s="322" t="s">
        <v>332</v>
      </c>
      <c r="B184" s="368" t="s">
        <v>201</v>
      </c>
      <c r="C184" s="370" t="s">
        <v>4</v>
      </c>
      <c r="D184" s="370">
        <v>25</v>
      </c>
      <c r="E184" s="514"/>
      <c r="F184" s="340">
        <f t="shared" ref="F184:F186" si="12">E184*D184</f>
        <v>0</v>
      </c>
    </row>
    <row r="185" spans="1:6" ht="27" customHeight="1">
      <c r="A185" s="322" t="s">
        <v>333</v>
      </c>
      <c r="B185" s="368" t="s">
        <v>202</v>
      </c>
      <c r="C185" s="370" t="s">
        <v>6</v>
      </c>
      <c r="D185" s="370">
        <v>2</v>
      </c>
      <c r="E185" s="514"/>
      <c r="F185" s="340">
        <f t="shared" si="12"/>
        <v>0</v>
      </c>
    </row>
    <row r="186" spans="1:6">
      <c r="A186" s="322" t="s">
        <v>334</v>
      </c>
      <c r="B186" s="368" t="s">
        <v>203</v>
      </c>
      <c r="C186" s="370" t="s">
        <v>6</v>
      </c>
      <c r="D186" s="370">
        <v>2</v>
      </c>
      <c r="E186" s="514"/>
      <c r="F186" s="340">
        <f t="shared" si="12"/>
        <v>0</v>
      </c>
    </row>
    <row r="187" spans="1:6" ht="19.5" customHeight="1">
      <c r="A187" s="324"/>
      <c r="B187" s="325" t="s">
        <v>245</v>
      </c>
      <c r="C187" s="325"/>
      <c r="D187" s="326"/>
      <c r="E187" s="508"/>
      <c r="F187" s="327">
        <f>SUM(F183:F186)</f>
        <v>0</v>
      </c>
    </row>
    <row r="188" spans="1:6" ht="19.5" customHeight="1">
      <c r="A188" s="378"/>
      <c r="B188" s="379" t="s">
        <v>353</v>
      </c>
      <c r="C188" s="380"/>
      <c r="D188" s="381"/>
      <c r="E188" s="515"/>
      <c r="F188" s="382">
        <f>F187+F181+F126+F101+F94+F87+F81+F77+F66+F60+F54+F45+F39+F32</f>
        <v>0</v>
      </c>
    </row>
    <row r="189" spans="1:6" ht="34.799999999999997" customHeight="1">
      <c r="A189" s="383">
        <v>2</v>
      </c>
      <c r="B189" s="555" t="s">
        <v>742</v>
      </c>
      <c r="C189" s="556"/>
      <c r="D189" s="384"/>
      <c r="E189" s="516"/>
      <c r="F189" s="385"/>
    </row>
    <row r="190" spans="1:6" ht="28.2" customHeight="1">
      <c r="A190" s="386"/>
      <c r="B190" s="387" t="s">
        <v>743</v>
      </c>
      <c r="C190" s="320" t="s">
        <v>4</v>
      </c>
      <c r="D190" s="321">
        <v>120</v>
      </c>
      <c r="E190" s="26"/>
      <c r="F190" s="388">
        <f>+E190*D190</f>
        <v>0</v>
      </c>
    </row>
    <row r="191" spans="1:6" ht="31.95" customHeight="1">
      <c r="A191" s="386">
        <v>2.12</v>
      </c>
      <c r="B191" s="389" t="s">
        <v>12</v>
      </c>
      <c r="C191" s="320" t="s">
        <v>5</v>
      </c>
      <c r="D191" s="321">
        <v>1</v>
      </c>
      <c r="E191" s="26"/>
      <c r="F191" s="388">
        <f t="shared" ref="F191:F193" si="13">D191*E191</f>
        <v>0</v>
      </c>
    </row>
    <row r="192" spans="1:6" ht="31.95" customHeight="1">
      <c r="A192" s="386">
        <v>2.13</v>
      </c>
      <c r="B192" s="390" t="s">
        <v>13</v>
      </c>
      <c r="C192" s="391" t="s">
        <v>5</v>
      </c>
      <c r="D192" s="392">
        <v>1</v>
      </c>
      <c r="E192" s="32"/>
      <c r="F192" s="388">
        <f t="shared" si="13"/>
        <v>0</v>
      </c>
    </row>
    <row r="193" spans="1:6" ht="76.5" customHeight="1">
      <c r="A193" s="386">
        <v>2.14</v>
      </c>
      <c r="B193" s="393" t="s">
        <v>744</v>
      </c>
      <c r="C193" s="391" t="s">
        <v>5</v>
      </c>
      <c r="D193" s="392">
        <v>1</v>
      </c>
      <c r="E193" s="26"/>
      <c r="F193" s="388">
        <f t="shared" si="13"/>
        <v>0</v>
      </c>
    </row>
    <row r="194" spans="1:6" ht="21.6" customHeight="1">
      <c r="A194" s="394"/>
      <c r="B194" s="547" t="s">
        <v>747</v>
      </c>
      <c r="C194" s="547"/>
      <c r="D194" s="547"/>
      <c r="E194" s="548"/>
      <c r="F194" s="395">
        <f>SUM(F190:F193)</f>
        <v>0</v>
      </c>
    </row>
    <row r="195" spans="1:6" ht="21.6" customHeight="1" thickBot="1">
      <c r="A195" s="396">
        <v>3</v>
      </c>
      <c r="B195" s="397" t="s">
        <v>246</v>
      </c>
      <c r="C195" s="398"/>
      <c r="D195" s="398"/>
      <c r="E195" s="398"/>
      <c r="F195" s="399"/>
    </row>
    <row r="196" spans="1:6">
      <c r="A196" s="386">
        <v>3.01</v>
      </c>
      <c r="B196" s="368" t="s">
        <v>205</v>
      </c>
      <c r="C196" s="370" t="s">
        <v>6</v>
      </c>
      <c r="D196" s="370">
        <v>1</v>
      </c>
      <c r="E196" s="517"/>
      <c r="F196" s="400">
        <f>D196*E196</f>
        <v>0</v>
      </c>
    </row>
    <row r="197" spans="1:6">
      <c r="A197" s="386">
        <v>3.02</v>
      </c>
      <c r="B197" s="368" t="s">
        <v>206</v>
      </c>
      <c r="C197" s="370" t="s">
        <v>4</v>
      </c>
      <c r="D197" s="370">
        <v>48</v>
      </c>
      <c r="E197" s="514"/>
      <c r="F197" s="400">
        <f t="shared" ref="F197:F207" si="14">D197*E197</f>
        <v>0</v>
      </c>
    </row>
    <row r="198" spans="1:6">
      <c r="A198" s="386">
        <v>3.03</v>
      </c>
      <c r="B198" s="368" t="s">
        <v>207</v>
      </c>
      <c r="C198" s="370" t="s">
        <v>4</v>
      </c>
      <c r="D198" s="370">
        <v>166</v>
      </c>
      <c r="E198" s="514"/>
      <c r="F198" s="400">
        <f t="shared" si="14"/>
        <v>0</v>
      </c>
    </row>
    <row r="199" spans="1:6">
      <c r="A199" s="386">
        <v>3.04</v>
      </c>
      <c r="B199" s="322" t="s">
        <v>208</v>
      </c>
      <c r="C199" s="370" t="s">
        <v>4</v>
      </c>
      <c r="D199" s="370">
        <v>48</v>
      </c>
      <c r="E199" s="514"/>
      <c r="F199" s="400">
        <f t="shared" si="14"/>
        <v>0</v>
      </c>
    </row>
    <row r="200" spans="1:6">
      <c r="A200" s="386">
        <v>3.05</v>
      </c>
      <c r="B200" s="368" t="s">
        <v>209</v>
      </c>
      <c r="C200" s="370" t="s">
        <v>4</v>
      </c>
      <c r="D200" s="370">
        <v>40</v>
      </c>
      <c r="E200" s="514"/>
      <c r="F200" s="400">
        <f t="shared" si="14"/>
        <v>0</v>
      </c>
    </row>
    <row r="201" spans="1:6">
      <c r="A201" s="386">
        <v>3.06</v>
      </c>
      <c r="B201" s="368" t="s">
        <v>210</v>
      </c>
      <c r="C201" s="370" t="s">
        <v>4</v>
      </c>
      <c r="D201" s="370">
        <v>360</v>
      </c>
      <c r="E201" s="514"/>
      <c r="F201" s="400">
        <f t="shared" si="14"/>
        <v>0</v>
      </c>
    </row>
    <row r="202" spans="1:6">
      <c r="A202" s="386">
        <v>3.07</v>
      </c>
      <c r="B202" s="368" t="s">
        <v>211</v>
      </c>
      <c r="C202" s="370" t="s">
        <v>4</v>
      </c>
      <c r="D202" s="370">
        <v>174</v>
      </c>
      <c r="E202" s="514"/>
      <c r="F202" s="400">
        <f t="shared" si="14"/>
        <v>0</v>
      </c>
    </row>
    <row r="203" spans="1:6">
      <c r="A203" s="386">
        <v>3.08</v>
      </c>
      <c r="B203" s="368" t="s">
        <v>212</v>
      </c>
      <c r="C203" s="370" t="s">
        <v>4</v>
      </c>
      <c r="D203" s="370">
        <v>1</v>
      </c>
      <c r="E203" s="514"/>
      <c r="F203" s="400">
        <f t="shared" si="14"/>
        <v>0</v>
      </c>
    </row>
    <row r="204" spans="1:6">
      <c r="A204" s="386">
        <v>3.09</v>
      </c>
      <c r="B204" s="368" t="s">
        <v>213</v>
      </c>
      <c r="C204" s="370" t="s">
        <v>15</v>
      </c>
      <c r="D204" s="370">
        <v>2</v>
      </c>
      <c r="E204" s="514"/>
      <c r="F204" s="400">
        <f t="shared" si="14"/>
        <v>0</v>
      </c>
    </row>
    <row r="205" spans="1:6">
      <c r="A205" s="386">
        <v>3.1</v>
      </c>
      <c r="B205" s="368" t="s">
        <v>214</v>
      </c>
      <c r="C205" s="370" t="s">
        <v>4</v>
      </c>
      <c r="D205" s="370">
        <v>60</v>
      </c>
      <c r="E205" s="514"/>
      <c r="F205" s="400">
        <f t="shared" si="14"/>
        <v>0</v>
      </c>
    </row>
    <row r="206" spans="1:6">
      <c r="A206" s="386">
        <v>3.11</v>
      </c>
      <c r="B206" s="368" t="s">
        <v>215</v>
      </c>
      <c r="C206" s="370" t="s">
        <v>15</v>
      </c>
      <c r="D206" s="370">
        <v>1</v>
      </c>
      <c r="E206" s="514"/>
      <c r="F206" s="400">
        <f t="shared" si="14"/>
        <v>0</v>
      </c>
    </row>
    <row r="207" spans="1:6">
      <c r="A207" s="386">
        <v>3.12</v>
      </c>
      <c r="B207" s="368" t="s">
        <v>216</v>
      </c>
      <c r="C207" s="370" t="s">
        <v>204</v>
      </c>
      <c r="D207" s="370">
        <v>20</v>
      </c>
      <c r="E207" s="514"/>
      <c r="F207" s="400">
        <f t="shared" si="14"/>
        <v>0</v>
      </c>
    </row>
    <row r="208" spans="1:6" ht="21.6" customHeight="1">
      <c r="A208" s="401"/>
      <c r="B208" s="402" t="s">
        <v>247</v>
      </c>
      <c r="C208" s="403"/>
      <c r="D208" s="403"/>
      <c r="E208" s="518"/>
      <c r="F208" s="404">
        <f>SUM(F196:F207)</f>
        <v>0</v>
      </c>
    </row>
    <row r="209" spans="1:6" ht="21.6" customHeight="1" thickBot="1">
      <c r="A209" s="405">
        <v>4</v>
      </c>
      <c r="B209" s="406" t="s">
        <v>81</v>
      </c>
      <c r="C209" s="407"/>
      <c r="D209" s="407"/>
      <c r="E209" s="519"/>
      <c r="F209" s="408"/>
    </row>
    <row r="210" spans="1:6" ht="32.700000000000003" customHeight="1">
      <c r="A210" s="409">
        <v>4.01</v>
      </c>
      <c r="B210" s="410" t="s">
        <v>82</v>
      </c>
      <c r="C210" s="411" t="s">
        <v>7</v>
      </c>
      <c r="D210" s="412">
        <v>22</v>
      </c>
      <c r="E210" s="256"/>
      <c r="F210" s="413">
        <f>D210*E210</f>
        <v>0</v>
      </c>
    </row>
    <row r="211" spans="1:6" ht="184.95" customHeight="1">
      <c r="A211" s="386">
        <v>4.0199999999999996</v>
      </c>
      <c r="B211" s="414" t="s">
        <v>8</v>
      </c>
      <c r="C211" s="415" t="s">
        <v>7</v>
      </c>
      <c r="D211" s="416">
        <v>1</v>
      </c>
      <c r="E211" s="68"/>
      <c r="F211" s="417">
        <f t="shared" ref="F211:F218" si="15">D211*E211</f>
        <v>0</v>
      </c>
    </row>
    <row r="212" spans="1:6" ht="52.2" customHeight="1">
      <c r="A212" s="386">
        <v>4.03</v>
      </c>
      <c r="B212" s="414" t="s">
        <v>748</v>
      </c>
      <c r="C212" s="415" t="s">
        <v>7</v>
      </c>
      <c r="D212" s="416">
        <v>12</v>
      </c>
      <c r="E212" s="68"/>
      <c r="F212" s="417">
        <f t="shared" si="15"/>
        <v>0</v>
      </c>
    </row>
    <row r="213" spans="1:6" ht="30.6" customHeight="1">
      <c r="A213" s="386">
        <v>4.04</v>
      </c>
      <c r="B213" s="418" t="s">
        <v>9</v>
      </c>
      <c r="C213" s="415" t="s">
        <v>84</v>
      </c>
      <c r="D213" s="416">
        <v>1</v>
      </c>
      <c r="E213" s="31"/>
      <c r="F213" s="417">
        <f t="shared" si="15"/>
        <v>0</v>
      </c>
    </row>
    <row r="214" spans="1:6" ht="30.6" customHeight="1">
      <c r="A214" s="386" t="s">
        <v>698</v>
      </c>
      <c r="B214" s="418" t="s">
        <v>700</v>
      </c>
      <c r="C214" s="415" t="s">
        <v>3</v>
      </c>
      <c r="D214" s="416">
        <f>+'Volume Sheet'!D498</f>
        <v>24.451200000000004</v>
      </c>
      <c r="E214" s="31"/>
      <c r="F214" s="417">
        <f>+E214*D214</f>
        <v>0</v>
      </c>
    </row>
    <row r="215" spans="1:6" ht="30.6" customHeight="1">
      <c r="A215" s="386" t="s">
        <v>699</v>
      </c>
      <c r="B215" s="418" t="s">
        <v>701</v>
      </c>
      <c r="C215" s="415" t="s">
        <v>3</v>
      </c>
      <c r="D215" s="416">
        <f>+'Volume Sheet'!D501</f>
        <v>4.0752000000000006</v>
      </c>
      <c r="E215" s="31"/>
      <c r="F215" s="417">
        <f>+E215*D215</f>
        <v>0</v>
      </c>
    </row>
    <row r="216" spans="1:6" ht="75" customHeight="1">
      <c r="A216" s="386">
        <v>4.05</v>
      </c>
      <c r="B216" s="419" t="s">
        <v>85</v>
      </c>
      <c r="C216" s="415" t="s">
        <v>3</v>
      </c>
      <c r="D216" s="416">
        <f>+'Volume Sheet'!D504</f>
        <v>13.2255</v>
      </c>
      <c r="E216" s="31"/>
      <c r="F216" s="417">
        <f t="shared" si="15"/>
        <v>0</v>
      </c>
    </row>
    <row r="217" spans="1:6" ht="74.400000000000006" customHeight="1">
      <c r="A217" s="386">
        <v>4.0599999999999996</v>
      </c>
      <c r="B217" s="419" t="s">
        <v>695</v>
      </c>
      <c r="C217" s="415" t="s">
        <v>86</v>
      </c>
      <c r="D217" s="416">
        <v>1</v>
      </c>
      <c r="E217" s="68"/>
      <c r="F217" s="417">
        <f t="shared" si="15"/>
        <v>0</v>
      </c>
    </row>
    <row r="218" spans="1:6" ht="59.7" customHeight="1" thickBot="1">
      <c r="A218" s="420">
        <v>4.07</v>
      </c>
      <c r="B218" s="421" t="s">
        <v>697</v>
      </c>
      <c r="C218" s="422" t="s">
        <v>0</v>
      </c>
      <c r="D218" s="423">
        <v>1</v>
      </c>
      <c r="E218" s="261"/>
      <c r="F218" s="424">
        <f t="shared" si="15"/>
        <v>0</v>
      </c>
    </row>
    <row r="219" spans="1:6" ht="19.2" customHeight="1">
      <c r="A219" s="425"/>
      <c r="B219" s="549" t="s">
        <v>87</v>
      </c>
      <c r="C219" s="550"/>
      <c r="D219" s="550"/>
      <c r="E219" s="551"/>
      <c r="F219" s="426">
        <f>SUM(F210:F218)</f>
        <v>0</v>
      </c>
    </row>
    <row r="220" spans="1:6" ht="19.2" customHeight="1" thickBot="1">
      <c r="A220" s="427">
        <v>5</v>
      </c>
      <c r="B220" s="557" t="s">
        <v>781</v>
      </c>
      <c r="C220" s="558"/>
      <c r="D220" s="558"/>
      <c r="E220" s="558"/>
      <c r="F220" s="559"/>
    </row>
    <row r="221" spans="1:6" ht="19.2" customHeight="1" thickBot="1">
      <c r="A221" s="428">
        <v>5.01</v>
      </c>
      <c r="B221" s="429" t="s">
        <v>768</v>
      </c>
      <c r="C221" s="429" t="s">
        <v>766</v>
      </c>
      <c r="D221" s="429">
        <f>'LPG Canopy Volumes'!H6</f>
        <v>1</v>
      </c>
      <c r="E221" s="520"/>
      <c r="F221" s="430">
        <f>+E221*D221</f>
        <v>0</v>
      </c>
    </row>
    <row r="222" spans="1:6" ht="19.2" customHeight="1" thickBot="1">
      <c r="A222" s="431">
        <v>5.0199999999999996</v>
      </c>
      <c r="B222" s="432" t="s">
        <v>769</v>
      </c>
      <c r="C222" s="432" t="s">
        <v>766</v>
      </c>
      <c r="D222" s="433">
        <f>'LPG Canopy Volumes'!H7</f>
        <v>3.8879999999999999</v>
      </c>
      <c r="E222" s="521"/>
      <c r="F222" s="430">
        <f>+E222*D222</f>
        <v>0</v>
      </c>
    </row>
    <row r="223" spans="1:6" ht="19.2" customHeight="1" thickBot="1">
      <c r="A223" s="431">
        <v>5.03</v>
      </c>
      <c r="B223" s="432" t="s">
        <v>789</v>
      </c>
      <c r="C223" s="432" t="s">
        <v>766</v>
      </c>
      <c r="D223" s="433">
        <f>'LPG Canopy Volumes'!H8</f>
        <v>2.6999999999999997</v>
      </c>
      <c r="E223" s="521"/>
      <c r="F223" s="430">
        <f>+E223*D223</f>
        <v>0</v>
      </c>
    </row>
    <row r="224" spans="1:6" ht="19.2" customHeight="1">
      <c r="A224" s="428">
        <v>5.04</v>
      </c>
      <c r="B224" s="432" t="s">
        <v>771</v>
      </c>
      <c r="C224" s="432" t="s">
        <v>766</v>
      </c>
      <c r="D224" s="432">
        <f>'LPG Canopy Volumes'!H9</f>
        <v>0.125</v>
      </c>
      <c r="E224" s="522"/>
      <c r="F224" s="434">
        <f t="shared" ref="F224:F231" si="16">+E224*D224</f>
        <v>0</v>
      </c>
    </row>
    <row r="225" spans="1:6" ht="19.2" customHeight="1">
      <c r="A225" s="431">
        <v>5.05</v>
      </c>
      <c r="B225" s="432" t="s">
        <v>772</v>
      </c>
      <c r="C225" s="432" t="s">
        <v>4</v>
      </c>
      <c r="D225" s="432">
        <f>'LPG Canopy Volumes'!H10</f>
        <v>14</v>
      </c>
      <c r="E225" s="522"/>
      <c r="F225" s="434">
        <f t="shared" si="16"/>
        <v>0</v>
      </c>
    </row>
    <row r="226" spans="1:6" ht="19.2" customHeight="1" thickBot="1">
      <c r="A226" s="431">
        <v>5.0599999999999996</v>
      </c>
      <c r="B226" s="432" t="s">
        <v>773</v>
      </c>
      <c r="C226" s="432" t="s">
        <v>774</v>
      </c>
      <c r="D226" s="432">
        <f>'LPG Canopy Volumes'!H11</f>
        <v>9</v>
      </c>
      <c r="E226" s="522"/>
      <c r="F226" s="434">
        <f t="shared" si="16"/>
        <v>0</v>
      </c>
    </row>
    <row r="227" spans="1:6" ht="19.2" customHeight="1">
      <c r="A227" s="428">
        <v>5.07</v>
      </c>
      <c r="B227" s="432" t="s">
        <v>775</v>
      </c>
      <c r="C227" s="432" t="s">
        <v>766</v>
      </c>
      <c r="D227" s="432">
        <f>'LPG Canopy Volumes'!H12</f>
        <v>0.90000000000000013</v>
      </c>
      <c r="E227" s="522"/>
      <c r="F227" s="434">
        <f t="shared" si="16"/>
        <v>0</v>
      </c>
    </row>
    <row r="228" spans="1:6" ht="19.2" customHeight="1">
      <c r="A228" s="431">
        <v>5.08</v>
      </c>
      <c r="B228" s="432" t="s">
        <v>776</v>
      </c>
      <c r="C228" s="435" t="s">
        <v>774</v>
      </c>
      <c r="D228" s="432">
        <f>'LPG Canopy Volumes'!H13</f>
        <v>34.200000000000003</v>
      </c>
      <c r="E228" s="523"/>
      <c r="F228" s="434">
        <f t="shared" si="16"/>
        <v>0</v>
      </c>
    </row>
    <row r="229" spans="1:6" ht="19.2" customHeight="1" thickBot="1">
      <c r="A229" s="431">
        <v>5.09</v>
      </c>
      <c r="B229" s="432" t="s">
        <v>777</v>
      </c>
      <c r="C229" s="435" t="s">
        <v>4</v>
      </c>
      <c r="D229" s="432">
        <f>'LPG Canopy Volumes'!H14</f>
        <v>36</v>
      </c>
      <c r="E229" s="523"/>
      <c r="F229" s="434">
        <f t="shared" si="16"/>
        <v>0</v>
      </c>
    </row>
    <row r="230" spans="1:6" ht="19.2" customHeight="1">
      <c r="A230" s="428">
        <v>5.0999999999999996</v>
      </c>
      <c r="B230" s="432" t="s">
        <v>778</v>
      </c>
      <c r="C230" s="436" t="s">
        <v>774</v>
      </c>
      <c r="D230" s="432">
        <f>'LPG Canopy Volumes'!H15</f>
        <v>2.2000000000000002</v>
      </c>
      <c r="E230" s="522"/>
      <c r="F230" s="434">
        <f t="shared" si="16"/>
        <v>0</v>
      </c>
    </row>
    <row r="231" spans="1:6" ht="19.2" customHeight="1">
      <c r="A231" s="431">
        <v>5.1100000000000003</v>
      </c>
      <c r="B231" s="432" t="s">
        <v>779</v>
      </c>
      <c r="C231" s="436" t="s">
        <v>766</v>
      </c>
      <c r="D231" s="432">
        <f>'LPG Canopy Volumes'!H16</f>
        <v>9</v>
      </c>
      <c r="E231" s="522"/>
      <c r="F231" s="434">
        <f t="shared" si="16"/>
        <v>0</v>
      </c>
    </row>
    <row r="232" spans="1:6" ht="19.2" customHeight="1" thickBot="1">
      <c r="A232" s="437"/>
      <c r="B232" s="438"/>
      <c r="C232" s="439"/>
      <c r="D232" s="440"/>
      <c r="E232" s="524"/>
      <c r="F232" s="441"/>
    </row>
    <row r="233" spans="1:6" ht="19.2" customHeight="1">
      <c r="A233" s="442"/>
      <c r="B233" s="443" t="s">
        <v>782</v>
      </c>
      <c r="C233" s="443"/>
      <c r="D233" s="443"/>
      <c r="E233" s="525"/>
      <c r="F233" s="444">
        <f>SUM(F221:F232)</f>
        <v>0</v>
      </c>
    </row>
    <row r="234" spans="1:6" ht="19.2" customHeight="1" thickBot="1">
      <c r="A234" s="445">
        <v>5.12</v>
      </c>
      <c r="B234" s="586" t="s">
        <v>783</v>
      </c>
      <c r="C234" s="586"/>
      <c r="D234" s="586"/>
      <c r="E234" s="586"/>
      <c r="F234" s="587"/>
    </row>
    <row r="235" spans="1:6" ht="19.2" customHeight="1">
      <c r="A235" s="431" t="s">
        <v>791</v>
      </c>
      <c r="B235" s="433" t="s">
        <v>784</v>
      </c>
      <c r="C235" s="446" t="s">
        <v>4</v>
      </c>
      <c r="D235" s="446">
        <v>12</v>
      </c>
      <c r="E235" s="526"/>
      <c r="F235" s="447">
        <f>+E235*D235</f>
        <v>0</v>
      </c>
    </row>
    <row r="236" spans="1:6" ht="19.2" customHeight="1">
      <c r="A236" s="448" t="s">
        <v>792</v>
      </c>
      <c r="B236" s="432" t="s">
        <v>785</v>
      </c>
      <c r="C236" s="449" t="s">
        <v>780</v>
      </c>
      <c r="D236" s="449">
        <v>3</v>
      </c>
      <c r="E236" s="523"/>
      <c r="F236" s="434">
        <f t="shared" ref="F236:F237" si="17">+E236*D236</f>
        <v>0</v>
      </c>
    </row>
    <row r="237" spans="1:6" ht="19.2" customHeight="1">
      <c r="A237" s="448" t="s">
        <v>793</v>
      </c>
      <c r="B237" s="432" t="s">
        <v>786</v>
      </c>
      <c r="C237" s="449" t="s">
        <v>780</v>
      </c>
      <c r="D237" s="449">
        <v>3</v>
      </c>
      <c r="E237" s="523"/>
      <c r="F237" s="434">
        <f t="shared" si="17"/>
        <v>0</v>
      </c>
    </row>
    <row r="238" spans="1:6" ht="19.2" customHeight="1">
      <c r="A238" s="448" t="s">
        <v>794</v>
      </c>
      <c r="B238" s="432" t="s">
        <v>770</v>
      </c>
      <c r="C238" s="435" t="s">
        <v>780</v>
      </c>
      <c r="D238" s="436">
        <v>3</v>
      </c>
      <c r="E238" s="527"/>
      <c r="F238" s="434">
        <f>+E238*D238</f>
        <v>0</v>
      </c>
    </row>
    <row r="239" spans="1:6" ht="19.2" customHeight="1">
      <c r="A239" s="450"/>
      <c r="B239" s="451"/>
      <c r="C239" s="451"/>
      <c r="D239" s="451"/>
      <c r="E239" s="528"/>
      <c r="F239" s="452"/>
    </row>
    <row r="240" spans="1:6" ht="19.2" customHeight="1">
      <c r="A240" s="450"/>
      <c r="B240" s="451" t="s">
        <v>787</v>
      </c>
      <c r="C240" s="451"/>
      <c r="D240" s="451"/>
      <c r="E240" s="528"/>
      <c r="F240" s="452">
        <f>SUM(F235:F239)</f>
        <v>0</v>
      </c>
    </row>
    <row r="241" spans="1:6" ht="19.2" customHeight="1">
      <c r="A241" s="450"/>
      <c r="B241" s="451"/>
      <c r="C241" s="451"/>
      <c r="D241" s="451"/>
      <c r="E241" s="528"/>
      <c r="F241" s="452"/>
    </row>
    <row r="242" spans="1:6" ht="19.2" customHeight="1">
      <c r="A242" s="453">
        <v>5</v>
      </c>
      <c r="B242" s="454" t="s">
        <v>788</v>
      </c>
      <c r="C242" s="454"/>
      <c r="D242" s="454"/>
      <c r="E242" s="529"/>
      <c r="F242" s="455">
        <f>+F240+F233</f>
        <v>0</v>
      </c>
    </row>
    <row r="243" spans="1:6" ht="19.2" customHeight="1" thickBot="1">
      <c r="A243" s="427">
        <v>6</v>
      </c>
      <c r="B243" s="557" t="s">
        <v>822</v>
      </c>
      <c r="C243" s="558"/>
      <c r="D243" s="558"/>
      <c r="E243" s="558"/>
      <c r="F243" s="559"/>
    </row>
    <row r="244" spans="1:6" ht="19.2" customHeight="1">
      <c r="A244" s="456">
        <v>6.01</v>
      </c>
      <c r="B244" s="429" t="s">
        <v>823</v>
      </c>
      <c r="C244" s="457" t="s">
        <v>824</v>
      </c>
      <c r="D244" s="457">
        <v>2</v>
      </c>
      <c r="E244" s="530"/>
      <c r="F244" s="430">
        <f>+E244*D244</f>
        <v>0</v>
      </c>
    </row>
    <row r="245" spans="1:6" ht="19.2" customHeight="1">
      <c r="A245" s="450">
        <v>6.02</v>
      </c>
      <c r="B245" s="458" t="s">
        <v>825</v>
      </c>
      <c r="C245" s="449" t="s">
        <v>780</v>
      </c>
      <c r="D245" s="449">
        <v>1</v>
      </c>
      <c r="E245" s="531"/>
      <c r="F245" s="434">
        <f t="shared" ref="F245:F308" si="18">+E245*D245</f>
        <v>0</v>
      </c>
    </row>
    <row r="246" spans="1:6" ht="19.2" customHeight="1">
      <c r="A246" s="450">
        <v>6.03</v>
      </c>
      <c r="B246" s="432" t="s">
        <v>826</v>
      </c>
      <c r="C246" s="449" t="s">
        <v>4</v>
      </c>
      <c r="D246" s="449">
        <v>3</v>
      </c>
      <c r="E246" s="531"/>
      <c r="F246" s="434">
        <f t="shared" si="18"/>
        <v>0</v>
      </c>
    </row>
    <row r="247" spans="1:6" ht="19.2" customHeight="1">
      <c r="A247" s="450">
        <v>6.04</v>
      </c>
      <c r="B247" s="432" t="s">
        <v>827</v>
      </c>
      <c r="C247" s="449" t="s">
        <v>780</v>
      </c>
      <c r="D247" s="449">
        <v>6</v>
      </c>
      <c r="E247" s="531"/>
      <c r="F247" s="434">
        <f t="shared" si="18"/>
        <v>0</v>
      </c>
    </row>
    <row r="248" spans="1:6" ht="19.2" customHeight="1">
      <c r="A248" s="450">
        <v>6.05</v>
      </c>
      <c r="B248" s="432" t="s">
        <v>828</v>
      </c>
      <c r="C248" s="449" t="s">
        <v>780</v>
      </c>
      <c r="D248" s="449">
        <v>10</v>
      </c>
      <c r="E248" s="531"/>
      <c r="F248" s="434">
        <f t="shared" si="18"/>
        <v>0</v>
      </c>
    </row>
    <row r="249" spans="1:6" ht="19.2" customHeight="1">
      <c r="A249" s="450">
        <v>6.06</v>
      </c>
      <c r="B249" s="432" t="s">
        <v>829</v>
      </c>
      <c r="C249" s="449" t="s">
        <v>780</v>
      </c>
      <c r="D249" s="449">
        <v>20</v>
      </c>
      <c r="E249" s="531"/>
      <c r="F249" s="434">
        <f t="shared" si="18"/>
        <v>0</v>
      </c>
    </row>
    <row r="250" spans="1:6" ht="19.2" customHeight="1">
      <c r="A250" s="450">
        <v>6.07</v>
      </c>
      <c r="B250" s="432" t="s">
        <v>830</v>
      </c>
      <c r="C250" s="449" t="s">
        <v>780</v>
      </c>
      <c r="D250" s="449">
        <v>10</v>
      </c>
      <c r="E250" s="531"/>
      <c r="F250" s="434">
        <f t="shared" si="18"/>
        <v>0</v>
      </c>
    </row>
    <row r="251" spans="1:6" ht="19.2" customHeight="1">
      <c r="A251" s="450">
        <v>6.08</v>
      </c>
      <c r="B251" s="432" t="s">
        <v>831</v>
      </c>
      <c r="C251" s="449" t="s">
        <v>780</v>
      </c>
      <c r="D251" s="449">
        <v>2</v>
      </c>
      <c r="E251" s="531"/>
      <c r="F251" s="434">
        <f t="shared" si="18"/>
        <v>0</v>
      </c>
    </row>
    <row r="252" spans="1:6" ht="19.2" customHeight="1">
      <c r="A252" s="450">
        <v>6.09</v>
      </c>
      <c r="B252" s="432" t="s">
        <v>832</v>
      </c>
      <c r="C252" s="449" t="s">
        <v>780</v>
      </c>
      <c r="D252" s="449">
        <v>5</v>
      </c>
      <c r="E252" s="531"/>
      <c r="F252" s="434">
        <f t="shared" si="18"/>
        <v>0</v>
      </c>
    </row>
    <row r="253" spans="1:6" ht="19.2" customHeight="1">
      <c r="A253" s="450">
        <v>6.1</v>
      </c>
      <c r="B253" s="432" t="s">
        <v>833</v>
      </c>
      <c r="C253" s="449" t="s">
        <v>780</v>
      </c>
      <c r="D253" s="449">
        <v>6</v>
      </c>
      <c r="E253" s="531"/>
      <c r="F253" s="434">
        <f t="shared" si="18"/>
        <v>0</v>
      </c>
    </row>
    <row r="254" spans="1:6" ht="19.2" customHeight="1">
      <c r="A254" s="450">
        <v>6.11</v>
      </c>
      <c r="B254" s="432" t="s">
        <v>834</v>
      </c>
      <c r="C254" s="449" t="s">
        <v>780</v>
      </c>
      <c r="D254" s="449">
        <v>6</v>
      </c>
      <c r="E254" s="531"/>
      <c r="F254" s="434">
        <f t="shared" si="18"/>
        <v>0</v>
      </c>
    </row>
    <row r="255" spans="1:6" ht="19.2" customHeight="1">
      <c r="A255" s="450">
        <v>6.12</v>
      </c>
      <c r="B255" s="432" t="s">
        <v>835</v>
      </c>
      <c r="C255" s="449" t="s">
        <v>780</v>
      </c>
      <c r="D255" s="449">
        <v>12</v>
      </c>
      <c r="E255" s="531"/>
      <c r="F255" s="434">
        <f t="shared" si="18"/>
        <v>0</v>
      </c>
    </row>
    <row r="256" spans="1:6" ht="19.2" customHeight="1">
      <c r="A256" s="450">
        <v>6.13</v>
      </c>
      <c r="B256" s="432" t="s">
        <v>836</v>
      </c>
      <c r="C256" s="449" t="s">
        <v>780</v>
      </c>
      <c r="D256" s="449">
        <v>8</v>
      </c>
      <c r="E256" s="531"/>
      <c r="F256" s="434">
        <f t="shared" si="18"/>
        <v>0</v>
      </c>
    </row>
    <row r="257" spans="1:6" ht="19.2" customHeight="1">
      <c r="A257" s="450">
        <v>6.14</v>
      </c>
      <c r="B257" s="432" t="s">
        <v>837</v>
      </c>
      <c r="C257" s="449" t="s">
        <v>4</v>
      </c>
      <c r="D257" s="449">
        <v>1.5</v>
      </c>
      <c r="E257" s="531"/>
      <c r="F257" s="434">
        <f t="shared" si="18"/>
        <v>0</v>
      </c>
    </row>
    <row r="258" spans="1:6" ht="19.2" customHeight="1">
      <c r="A258" s="450">
        <v>6.15</v>
      </c>
      <c r="B258" s="432" t="s">
        <v>838</v>
      </c>
      <c r="C258" s="449" t="s">
        <v>780</v>
      </c>
      <c r="D258" s="449">
        <v>6</v>
      </c>
      <c r="E258" s="531"/>
      <c r="F258" s="434">
        <f t="shared" si="18"/>
        <v>0</v>
      </c>
    </row>
    <row r="259" spans="1:6" ht="19.2" customHeight="1">
      <c r="A259" s="450">
        <v>6.16</v>
      </c>
      <c r="B259" s="432" t="s">
        <v>839</v>
      </c>
      <c r="C259" s="449" t="s">
        <v>780</v>
      </c>
      <c r="D259" s="449">
        <v>6</v>
      </c>
      <c r="E259" s="531"/>
      <c r="F259" s="434">
        <f t="shared" si="18"/>
        <v>0</v>
      </c>
    </row>
    <row r="260" spans="1:6" ht="19.2" customHeight="1">
      <c r="A260" s="450">
        <v>6.17</v>
      </c>
      <c r="B260" s="432" t="s">
        <v>840</v>
      </c>
      <c r="C260" s="449" t="s">
        <v>4</v>
      </c>
      <c r="D260" s="449">
        <v>2</v>
      </c>
      <c r="E260" s="531"/>
      <c r="F260" s="434">
        <f t="shared" si="18"/>
        <v>0</v>
      </c>
    </row>
    <row r="261" spans="1:6" ht="19.2" customHeight="1">
      <c r="A261" s="450">
        <v>6.18</v>
      </c>
      <c r="B261" s="432" t="s">
        <v>841</v>
      </c>
      <c r="C261" s="449" t="s">
        <v>780</v>
      </c>
      <c r="D261" s="449">
        <v>3</v>
      </c>
      <c r="E261" s="531"/>
      <c r="F261" s="434">
        <f t="shared" si="18"/>
        <v>0</v>
      </c>
    </row>
    <row r="262" spans="1:6" ht="19.2" customHeight="1">
      <c r="A262" s="450">
        <v>6.19</v>
      </c>
      <c r="B262" s="432" t="s">
        <v>842</v>
      </c>
      <c r="C262" s="449" t="s">
        <v>780</v>
      </c>
      <c r="D262" s="449">
        <v>2</v>
      </c>
      <c r="E262" s="531"/>
      <c r="F262" s="434">
        <f t="shared" si="18"/>
        <v>0</v>
      </c>
    </row>
    <row r="263" spans="1:6" ht="19.2" customHeight="1">
      <c r="A263" s="450">
        <v>6.2</v>
      </c>
      <c r="B263" s="432" t="s">
        <v>843</v>
      </c>
      <c r="C263" s="449" t="s">
        <v>780</v>
      </c>
      <c r="D263" s="449">
        <v>2</v>
      </c>
      <c r="E263" s="531"/>
      <c r="F263" s="434">
        <f t="shared" si="18"/>
        <v>0</v>
      </c>
    </row>
    <row r="264" spans="1:6" ht="19.2" customHeight="1">
      <c r="A264" s="450">
        <v>6.21</v>
      </c>
      <c r="B264" s="432" t="s">
        <v>844</v>
      </c>
      <c r="C264" s="449" t="s">
        <v>780</v>
      </c>
      <c r="D264" s="449">
        <v>2</v>
      </c>
      <c r="E264" s="531"/>
      <c r="F264" s="434">
        <f t="shared" si="18"/>
        <v>0</v>
      </c>
    </row>
    <row r="265" spans="1:6" ht="19.2" customHeight="1">
      <c r="A265" s="450">
        <v>6.22</v>
      </c>
      <c r="B265" s="432" t="s">
        <v>845</v>
      </c>
      <c r="C265" s="449" t="s">
        <v>4</v>
      </c>
      <c r="D265" s="449">
        <v>5</v>
      </c>
      <c r="E265" s="531"/>
      <c r="F265" s="434">
        <f t="shared" si="18"/>
        <v>0</v>
      </c>
    </row>
    <row r="266" spans="1:6" ht="19.2" customHeight="1">
      <c r="A266" s="450">
        <v>6.23</v>
      </c>
      <c r="B266" s="432" t="s">
        <v>846</v>
      </c>
      <c r="C266" s="449" t="s">
        <v>780</v>
      </c>
      <c r="D266" s="449">
        <v>20</v>
      </c>
      <c r="E266" s="531"/>
      <c r="F266" s="434">
        <f t="shared" si="18"/>
        <v>0</v>
      </c>
    </row>
    <row r="267" spans="1:6" ht="19.2" customHeight="1">
      <c r="A267" s="450">
        <v>6.2399999999999904</v>
      </c>
      <c r="B267" s="432" t="s">
        <v>847</v>
      </c>
      <c r="C267" s="449" t="s">
        <v>780</v>
      </c>
      <c r="D267" s="449">
        <v>10</v>
      </c>
      <c r="E267" s="531"/>
      <c r="F267" s="434">
        <f t="shared" si="18"/>
        <v>0</v>
      </c>
    </row>
    <row r="268" spans="1:6" ht="19.2" customHeight="1">
      <c r="A268" s="450">
        <v>6.2499999999999902</v>
      </c>
      <c r="B268" s="432" t="s">
        <v>848</v>
      </c>
      <c r="C268" s="449" t="s">
        <v>780</v>
      </c>
      <c r="D268" s="449">
        <v>10</v>
      </c>
      <c r="E268" s="531"/>
      <c r="F268" s="434">
        <f t="shared" si="18"/>
        <v>0</v>
      </c>
    </row>
    <row r="269" spans="1:6" ht="19.2" customHeight="1">
      <c r="A269" s="450">
        <v>6.25999999999999</v>
      </c>
      <c r="B269" s="432" t="s">
        <v>849</v>
      </c>
      <c r="C269" s="449" t="s">
        <v>780</v>
      </c>
      <c r="D269" s="449">
        <v>10</v>
      </c>
      <c r="E269" s="531"/>
      <c r="F269" s="434">
        <f t="shared" si="18"/>
        <v>0</v>
      </c>
    </row>
    <row r="270" spans="1:6" ht="19.2" customHeight="1">
      <c r="A270" s="450">
        <v>6.2699999999999898</v>
      </c>
      <c r="B270" s="432" t="s">
        <v>850</v>
      </c>
      <c r="C270" s="449" t="s">
        <v>780</v>
      </c>
      <c r="D270" s="449">
        <v>20</v>
      </c>
      <c r="E270" s="531"/>
      <c r="F270" s="434">
        <f t="shared" si="18"/>
        <v>0</v>
      </c>
    </row>
    <row r="271" spans="1:6" ht="19.2" customHeight="1">
      <c r="A271" s="450">
        <v>6.2799999999999896</v>
      </c>
      <c r="B271" s="432" t="s">
        <v>851</v>
      </c>
      <c r="C271" s="449" t="s">
        <v>780</v>
      </c>
      <c r="D271" s="449">
        <v>3</v>
      </c>
      <c r="E271" s="531"/>
      <c r="F271" s="434">
        <f t="shared" si="18"/>
        <v>0</v>
      </c>
    </row>
    <row r="272" spans="1:6" ht="19.2" customHeight="1">
      <c r="A272" s="450">
        <v>6.2899999999999903</v>
      </c>
      <c r="B272" s="432" t="s">
        <v>852</v>
      </c>
      <c r="C272" s="449" t="s">
        <v>780</v>
      </c>
      <c r="D272" s="449">
        <v>2</v>
      </c>
      <c r="E272" s="531"/>
      <c r="F272" s="434">
        <f t="shared" si="18"/>
        <v>0</v>
      </c>
    </row>
    <row r="273" spans="1:6" ht="19.2" customHeight="1">
      <c r="A273" s="450">
        <v>6.2999999999999901</v>
      </c>
      <c r="B273" s="432" t="s">
        <v>853</v>
      </c>
      <c r="C273" s="449" t="s">
        <v>780</v>
      </c>
      <c r="D273" s="449">
        <v>2</v>
      </c>
      <c r="E273" s="531"/>
      <c r="F273" s="434">
        <f t="shared" si="18"/>
        <v>0</v>
      </c>
    </row>
    <row r="274" spans="1:6" ht="19.2" customHeight="1">
      <c r="A274" s="450">
        <v>6.3099999999999898</v>
      </c>
      <c r="B274" s="432" t="s">
        <v>854</v>
      </c>
      <c r="C274" s="449" t="s">
        <v>780</v>
      </c>
      <c r="D274" s="449">
        <v>2</v>
      </c>
      <c r="E274" s="531"/>
      <c r="F274" s="434">
        <f t="shared" si="18"/>
        <v>0</v>
      </c>
    </row>
    <row r="275" spans="1:6" ht="19.2" customHeight="1">
      <c r="A275" s="450">
        <v>6.3199999999999896</v>
      </c>
      <c r="B275" s="432" t="s">
        <v>855</v>
      </c>
      <c r="C275" s="449" t="s">
        <v>780</v>
      </c>
      <c r="D275" s="449">
        <v>30</v>
      </c>
      <c r="E275" s="531"/>
      <c r="F275" s="434">
        <f t="shared" si="18"/>
        <v>0</v>
      </c>
    </row>
    <row r="276" spans="1:6" ht="19.2" customHeight="1">
      <c r="A276" s="450">
        <v>6.3299999999999903</v>
      </c>
      <c r="B276" s="432" t="s">
        <v>856</v>
      </c>
      <c r="C276" s="449" t="s">
        <v>402</v>
      </c>
      <c r="D276" s="449">
        <v>1</v>
      </c>
      <c r="E276" s="531"/>
      <c r="F276" s="434">
        <f t="shared" si="18"/>
        <v>0</v>
      </c>
    </row>
    <row r="277" spans="1:6" ht="19.2" customHeight="1">
      <c r="A277" s="450">
        <v>6.3399999999999901</v>
      </c>
      <c r="B277" s="432" t="s">
        <v>857</v>
      </c>
      <c r="C277" s="449" t="s">
        <v>402</v>
      </c>
      <c r="D277" s="449">
        <v>2</v>
      </c>
      <c r="E277" s="531"/>
      <c r="F277" s="434">
        <f t="shared" si="18"/>
        <v>0</v>
      </c>
    </row>
    <row r="278" spans="1:6" ht="19.2" customHeight="1">
      <c r="A278" s="450">
        <v>6.3499999999999899</v>
      </c>
      <c r="B278" s="432" t="s">
        <v>858</v>
      </c>
      <c r="C278" s="449" t="s">
        <v>4</v>
      </c>
      <c r="D278" s="449">
        <v>36</v>
      </c>
      <c r="E278" s="531"/>
      <c r="F278" s="434">
        <f t="shared" si="18"/>
        <v>0</v>
      </c>
    </row>
    <row r="279" spans="1:6" ht="19.2" customHeight="1">
      <c r="A279" s="450">
        <v>6.3599999999999897</v>
      </c>
      <c r="B279" s="432" t="s">
        <v>859</v>
      </c>
      <c r="C279" s="449" t="s">
        <v>780</v>
      </c>
      <c r="D279" s="449">
        <v>30</v>
      </c>
      <c r="E279" s="531"/>
      <c r="F279" s="434">
        <f t="shared" si="18"/>
        <v>0</v>
      </c>
    </row>
    <row r="280" spans="1:6" ht="19.2" customHeight="1">
      <c r="A280" s="450">
        <v>6.3699999999999903</v>
      </c>
      <c r="B280" s="432" t="s">
        <v>860</v>
      </c>
      <c r="C280" s="449" t="s">
        <v>780</v>
      </c>
      <c r="D280" s="449">
        <v>30</v>
      </c>
      <c r="E280" s="531"/>
      <c r="F280" s="434">
        <f t="shared" si="18"/>
        <v>0</v>
      </c>
    </row>
    <row r="281" spans="1:6" ht="19.2" customHeight="1">
      <c r="A281" s="450">
        <v>6.3799999999999901</v>
      </c>
      <c r="B281" s="432" t="s">
        <v>861</v>
      </c>
      <c r="C281" s="449" t="s">
        <v>780</v>
      </c>
      <c r="D281" s="449">
        <v>45</v>
      </c>
      <c r="E281" s="531"/>
      <c r="F281" s="434">
        <f t="shared" si="18"/>
        <v>0</v>
      </c>
    </row>
    <row r="282" spans="1:6" ht="19.2" customHeight="1">
      <c r="A282" s="450">
        <v>6.3899999999999899</v>
      </c>
      <c r="B282" s="432" t="s">
        <v>862</v>
      </c>
      <c r="C282" s="449" t="s">
        <v>780</v>
      </c>
      <c r="D282" s="449">
        <v>10</v>
      </c>
      <c r="E282" s="531"/>
      <c r="F282" s="434">
        <f t="shared" si="18"/>
        <v>0</v>
      </c>
    </row>
    <row r="283" spans="1:6" ht="19.2" customHeight="1">
      <c r="A283" s="450">
        <v>6.3999999999999897</v>
      </c>
      <c r="B283" s="432" t="s">
        <v>863</v>
      </c>
      <c r="C283" s="449" t="s">
        <v>780</v>
      </c>
      <c r="D283" s="449">
        <v>10</v>
      </c>
      <c r="E283" s="531"/>
      <c r="F283" s="434">
        <f t="shared" si="18"/>
        <v>0</v>
      </c>
    </row>
    <row r="284" spans="1:6" ht="19.2" customHeight="1">
      <c r="A284" s="450">
        <v>6.4099999999999904</v>
      </c>
      <c r="B284" s="432" t="s">
        <v>864</v>
      </c>
      <c r="C284" s="449" t="s">
        <v>780</v>
      </c>
      <c r="D284" s="449">
        <v>8</v>
      </c>
      <c r="E284" s="531"/>
      <c r="F284" s="434">
        <f t="shared" si="18"/>
        <v>0</v>
      </c>
    </row>
    <row r="285" spans="1:6" ht="19.2" customHeight="1">
      <c r="A285" s="450">
        <v>6.4199999999999902</v>
      </c>
      <c r="B285" s="432" t="s">
        <v>865</v>
      </c>
      <c r="C285" s="449" t="s">
        <v>780</v>
      </c>
      <c r="D285" s="449">
        <v>10</v>
      </c>
      <c r="E285" s="531"/>
      <c r="F285" s="434">
        <f t="shared" si="18"/>
        <v>0</v>
      </c>
    </row>
    <row r="286" spans="1:6" ht="19.2" customHeight="1">
      <c r="A286" s="450">
        <v>6.4299999999999899</v>
      </c>
      <c r="B286" s="432" t="s">
        <v>866</v>
      </c>
      <c r="C286" s="449" t="s">
        <v>780</v>
      </c>
      <c r="D286" s="449">
        <v>8</v>
      </c>
      <c r="E286" s="531"/>
      <c r="F286" s="434">
        <f t="shared" si="18"/>
        <v>0</v>
      </c>
    </row>
    <row r="287" spans="1:6" ht="19.2" customHeight="1">
      <c r="A287" s="450">
        <v>6.4399999999999897</v>
      </c>
      <c r="B287" s="432" t="s">
        <v>867</v>
      </c>
      <c r="C287" s="449" t="s">
        <v>780</v>
      </c>
      <c r="D287" s="449">
        <v>112</v>
      </c>
      <c r="E287" s="531"/>
      <c r="F287" s="434">
        <f t="shared" si="18"/>
        <v>0</v>
      </c>
    </row>
    <row r="288" spans="1:6" ht="19.2" customHeight="1">
      <c r="A288" s="450">
        <v>6.4499999999999904</v>
      </c>
      <c r="B288" s="432" t="s">
        <v>868</v>
      </c>
      <c r="C288" s="449" t="s">
        <v>780</v>
      </c>
      <c r="D288" s="449">
        <v>10</v>
      </c>
      <c r="E288" s="531"/>
      <c r="F288" s="434">
        <f t="shared" si="18"/>
        <v>0</v>
      </c>
    </row>
    <row r="289" spans="1:6" ht="19.2" customHeight="1">
      <c r="A289" s="450">
        <v>6.4599999999999902</v>
      </c>
      <c r="B289" s="432" t="s">
        <v>869</v>
      </c>
      <c r="C289" s="449" t="s">
        <v>780</v>
      </c>
      <c r="D289" s="449">
        <v>4</v>
      </c>
      <c r="E289" s="531"/>
      <c r="F289" s="434">
        <f t="shared" si="18"/>
        <v>0</v>
      </c>
    </row>
    <row r="290" spans="1:6" ht="19.2" customHeight="1">
      <c r="A290" s="450">
        <v>6.46999999999999</v>
      </c>
      <c r="B290" s="432" t="s">
        <v>870</v>
      </c>
      <c r="C290" s="449" t="s">
        <v>780</v>
      </c>
      <c r="D290" s="449">
        <v>70</v>
      </c>
      <c r="E290" s="531"/>
      <c r="F290" s="434">
        <f t="shared" si="18"/>
        <v>0</v>
      </c>
    </row>
    <row r="291" spans="1:6" ht="19.2" customHeight="1">
      <c r="A291" s="450">
        <v>6.4799999999999898</v>
      </c>
      <c r="B291" s="432" t="s">
        <v>871</v>
      </c>
      <c r="C291" s="449" t="s">
        <v>4</v>
      </c>
      <c r="D291" s="449">
        <v>1600</v>
      </c>
      <c r="E291" s="531"/>
      <c r="F291" s="434">
        <f t="shared" si="18"/>
        <v>0</v>
      </c>
    </row>
    <row r="292" spans="1:6" ht="19.2" customHeight="1">
      <c r="A292" s="450">
        <v>6.4899999999999904</v>
      </c>
      <c r="B292" s="432" t="s">
        <v>872</v>
      </c>
      <c r="C292" s="449" t="s">
        <v>873</v>
      </c>
      <c r="D292" s="449">
        <v>27</v>
      </c>
      <c r="E292" s="531"/>
      <c r="F292" s="434">
        <f t="shared" si="18"/>
        <v>0</v>
      </c>
    </row>
    <row r="293" spans="1:6" ht="19.2" customHeight="1">
      <c r="A293" s="450">
        <v>6.4999999999999902</v>
      </c>
      <c r="B293" s="432" t="s">
        <v>874</v>
      </c>
      <c r="C293" s="449" t="s">
        <v>780</v>
      </c>
      <c r="D293" s="449">
        <v>60</v>
      </c>
      <c r="E293" s="531"/>
      <c r="F293" s="434">
        <f t="shared" si="18"/>
        <v>0</v>
      </c>
    </row>
    <row r="294" spans="1:6" ht="19.2" customHeight="1">
      <c r="A294" s="450">
        <v>6.50999999999999</v>
      </c>
      <c r="B294" s="432" t="s">
        <v>875</v>
      </c>
      <c r="C294" s="449" t="s">
        <v>876</v>
      </c>
      <c r="D294" s="449">
        <v>4</v>
      </c>
      <c r="E294" s="531"/>
      <c r="F294" s="434">
        <f t="shared" si="18"/>
        <v>0</v>
      </c>
    </row>
    <row r="295" spans="1:6" ht="19.2" customHeight="1">
      <c r="A295" s="450">
        <v>6.5199999999999898</v>
      </c>
      <c r="B295" s="432" t="s">
        <v>877</v>
      </c>
      <c r="C295" s="449" t="s">
        <v>780</v>
      </c>
      <c r="D295" s="449">
        <v>2</v>
      </c>
      <c r="E295" s="531"/>
      <c r="F295" s="434">
        <f t="shared" si="18"/>
        <v>0</v>
      </c>
    </row>
    <row r="296" spans="1:6" ht="19.2" customHeight="1">
      <c r="A296" s="450">
        <v>6.5299999999999896</v>
      </c>
      <c r="B296" s="432" t="s">
        <v>878</v>
      </c>
      <c r="C296" s="449" t="s">
        <v>4</v>
      </c>
      <c r="D296" s="449">
        <v>3</v>
      </c>
      <c r="E296" s="531"/>
      <c r="F296" s="434">
        <f t="shared" si="18"/>
        <v>0</v>
      </c>
    </row>
    <row r="297" spans="1:6" ht="19.2" customHeight="1">
      <c r="A297" s="450">
        <v>6.5399999999999903</v>
      </c>
      <c r="B297" s="432" t="s">
        <v>879</v>
      </c>
      <c r="C297" s="449" t="s">
        <v>780</v>
      </c>
      <c r="D297" s="449">
        <v>4</v>
      </c>
      <c r="E297" s="531"/>
      <c r="F297" s="434">
        <f t="shared" si="18"/>
        <v>0</v>
      </c>
    </row>
    <row r="298" spans="1:6" ht="19.2" customHeight="1">
      <c r="A298" s="450">
        <v>6.5499999999999901</v>
      </c>
      <c r="B298" s="432" t="s">
        <v>880</v>
      </c>
      <c r="C298" s="449" t="s">
        <v>780</v>
      </c>
      <c r="D298" s="449">
        <v>2</v>
      </c>
      <c r="E298" s="531"/>
      <c r="F298" s="434">
        <f t="shared" si="18"/>
        <v>0</v>
      </c>
    </row>
    <row r="299" spans="1:6" ht="19.2" customHeight="1">
      <c r="A299" s="450">
        <v>6.5599999999999898</v>
      </c>
      <c r="B299" s="432" t="s">
        <v>881</v>
      </c>
      <c r="C299" s="449" t="s">
        <v>780</v>
      </c>
      <c r="D299" s="449">
        <v>10</v>
      </c>
      <c r="E299" s="531"/>
      <c r="F299" s="434">
        <f t="shared" si="18"/>
        <v>0</v>
      </c>
    </row>
    <row r="300" spans="1:6" ht="19.2" customHeight="1">
      <c r="A300" s="450">
        <v>6.5699999999999896</v>
      </c>
      <c r="B300" s="432" t="s">
        <v>882</v>
      </c>
      <c r="C300" s="449" t="s">
        <v>780</v>
      </c>
      <c r="D300" s="449">
        <v>10</v>
      </c>
      <c r="E300" s="531"/>
      <c r="F300" s="434">
        <f t="shared" si="18"/>
        <v>0</v>
      </c>
    </row>
    <row r="301" spans="1:6" ht="19.2" customHeight="1">
      <c r="A301" s="450">
        <v>6.5799999999999903</v>
      </c>
      <c r="B301" s="432" t="s">
        <v>883</v>
      </c>
      <c r="C301" s="449" t="s">
        <v>4</v>
      </c>
      <c r="D301" s="449">
        <v>3</v>
      </c>
      <c r="E301" s="531"/>
      <c r="F301" s="434">
        <f t="shared" si="18"/>
        <v>0</v>
      </c>
    </row>
    <row r="302" spans="1:6" ht="19.2" customHeight="1">
      <c r="A302" s="450">
        <v>6.5899999999999901</v>
      </c>
      <c r="B302" s="432" t="s">
        <v>884</v>
      </c>
      <c r="C302" s="449" t="s">
        <v>780</v>
      </c>
      <c r="D302" s="449">
        <v>10</v>
      </c>
      <c r="E302" s="531"/>
      <c r="F302" s="434">
        <f t="shared" si="18"/>
        <v>0</v>
      </c>
    </row>
    <row r="303" spans="1:6" ht="19.2" customHeight="1">
      <c r="A303" s="450">
        <v>6.5999999999999899</v>
      </c>
      <c r="B303" s="432" t="s">
        <v>885</v>
      </c>
      <c r="C303" s="449" t="s">
        <v>780</v>
      </c>
      <c r="D303" s="449">
        <v>10</v>
      </c>
      <c r="E303" s="531"/>
      <c r="F303" s="434">
        <f t="shared" si="18"/>
        <v>0</v>
      </c>
    </row>
    <row r="304" spans="1:6" ht="19.2" customHeight="1">
      <c r="A304" s="450">
        <v>6.6099999999999897</v>
      </c>
      <c r="B304" s="432" t="s">
        <v>886</v>
      </c>
      <c r="C304" s="449" t="s">
        <v>780</v>
      </c>
      <c r="D304" s="449">
        <v>10</v>
      </c>
      <c r="E304" s="531"/>
      <c r="F304" s="434">
        <f t="shared" si="18"/>
        <v>0</v>
      </c>
    </row>
    <row r="305" spans="1:6" ht="19.2" customHeight="1">
      <c r="A305" s="450">
        <v>6.6199999999999903</v>
      </c>
      <c r="B305" s="432" t="s">
        <v>887</v>
      </c>
      <c r="C305" s="449" t="s">
        <v>780</v>
      </c>
      <c r="D305" s="449">
        <v>3</v>
      </c>
      <c r="E305" s="531"/>
      <c r="F305" s="434">
        <f t="shared" si="18"/>
        <v>0</v>
      </c>
    </row>
    <row r="306" spans="1:6" ht="19.2" customHeight="1">
      <c r="A306" s="450">
        <v>6.6299999999999901</v>
      </c>
      <c r="B306" s="432" t="s">
        <v>888</v>
      </c>
      <c r="C306" s="449" t="s">
        <v>780</v>
      </c>
      <c r="D306" s="449">
        <v>2</v>
      </c>
      <c r="E306" s="531"/>
      <c r="F306" s="434">
        <f t="shared" si="18"/>
        <v>0</v>
      </c>
    </row>
    <row r="307" spans="1:6" ht="19.2" customHeight="1">
      <c r="A307" s="450">
        <v>6.6399999999999899</v>
      </c>
      <c r="B307" s="432" t="s">
        <v>889</v>
      </c>
      <c r="C307" s="449" t="s">
        <v>780</v>
      </c>
      <c r="D307" s="449">
        <v>12</v>
      </c>
      <c r="E307" s="531"/>
      <c r="F307" s="434">
        <f t="shared" si="18"/>
        <v>0</v>
      </c>
    </row>
    <row r="308" spans="1:6" ht="19.2" customHeight="1">
      <c r="A308" s="450">
        <v>6.6499999999999897</v>
      </c>
      <c r="B308" s="432" t="s">
        <v>890</v>
      </c>
      <c r="C308" s="449" t="s">
        <v>780</v>
      </c>
      <c r="D308" s="449">
        <v>1</v>
      </c>
      <c r="E308" s="531"/>
      <c r="F308" s="434">
        <f t="shared" si="18"/>
        <v>0</v>
      </c>
    </row>
    <row r="309" spans="1:6" ht="19.2" customHeight="1">
      <c r="A309" s="450">
        <v>6.6599999999999904</v>
      </c>
      <c r="B309" s="432" t="s">
        <v>891</v>
      </c>
      <c r="C309" s="449" t="s">
        <v>780</v>
      </c>
      <c r="D309" s="449">
        <v>2</v>
      </c>
      <c r="E309" s="531"/>
      <c r="F309" s="434">
        <f t="shared" ref="F309:F310" si="19">+E309*D309</f>
        <v>0</v>
      </c>
    </row>
    <row r="310" spans="1:6" ht="19.2" customHeight="1" thickBot="1">
      <c r="A310" s="459">
        <v>6.6699999999999902</v>
      </c>
      <c r="B310" s="460" t="s">
        <v>892</v>
      </c>
      <c r="C310" s="461" t="s">
        <v>780</v>
      </c>
      <c r="D310" s="461">
        <v>20</v>
      </c>
      <c r="E310" s="532"/>
      <c r="F310" s="462">
        <f t="shared" si="19"/>
        <v>0</v>
      </c>
    </row>
    <row r="311" spans="1:6" ht="19.2" customHeight="1" thickBot="1">
      <c r="A311" s="463"/>
      <c r="B311" s="464" t="s">
        <v>893</v>
      </c>
      <c r="C311" s="465"/>
      <c r="D311" s="465"/>
      <c r="E311" s="533"/>
      <c r="F311" s="466">
        <f>SUM(F244:F310)</f>
        <v>0</v>
      </c>
    </row>
    <row r="312" spans="1:6" ht="19.2" customHeight="1">
      <c r="A312" s="467">
        <v>6.6799999999999899</v>
      </c>
      <c r="B312" s="468" t="s">
        <v>894</v>
      </c>
      <c r="C312" s="468"/>
      <c r="D312" s="468"/>
      <c r="E312" s="534"/>
      <c r="F312" s="469"/>
    </row>
    <row r="313" spans="1:6" ht="19.2" customHeight="1">
      <c r="A313" s="450" t="s">
        <v>895</v>
      </c>
      <c r="B313" s="432" t="s">
        <v>896</v>
      </c>
      <c r="C313" s="432" t="s">
        <v>766</v>
      </c>
      <c r="D313" s="449">
        <f>'CHU Room Volumes'!H6</f>
        <v>5.1939999999999991</v>
      </c>
      <c r="E313" s="522"/>
      <c r="F313" s="434">
        <f>+E313*D313</f>
        <v>0</v>
      </c>
    </row>
    <row r="314" spans="1:6" ht="19.2" customHeight="1">
      <c r="A314" s="450" t="s">
        <v>897</v>
      </c>
      <c r="B314" s="432" t="s">
        <v>898</v>
      </c>
      <c r="C314" s="432" t="s">
        <v>766</v>
      </c>
      <c r="D314" s="449">
        <f>'CHU Room Volumes'!H7</f>
        <v>0.74199999999999988</v>
      </c>
      <c r="E314" s="522"/>
      <c r="F314" s="434">
        <f t="shared" ref="F314:F328" si="20">+E314*D314</f>
        <v>0</v>
      </c>
    </row>
    <row r="315" spans="1:6" ht="19.2" customHeight="1">
      <c r="A315" s="450" t="s">
        <v>899</v>
      </c>
      <c r="B315" s="432" t="s">
        <v>804</v>
      </c>
      <c r="C315" s="432" t="s">
        <v>766</v>
      </c>
      <c r="D315" s="449">
        <f>'CHU Room Volumes'!H8</f>
        <v>0.90000000000000013</v>
      </c>
      <c r="E315" s="522"/>
      <c r="F315" s="434">
        <f t="shared" si="20"/>
        <v>0</v>
      </c>
    </row>
    <row r="316" spans="1:6" ht="19.2" customHeight="1">
      <c r="A316" s="450" t="s">
        <v>900</v>
      </c>
      <c r="B316" s="432" t="s">
        <v>769</v>
      </c>
      <c r="C316" s="432" t="s">
        <v>766</v>
      </c>
      <c r="D316" s="449">
        <f>'CHU Room Volumes'!H9</f>
        <v>5.9359999999999991</v>
      </c>
      <c r="E316" s="522"/>
      <c r="F316" s="434">
        <f t="shared" si="20"/>
        <v>0</v>
      </c>
    </row>
    <row r="317" spans="1:6" ht="19.2" customHeight="1">
      <c r="A317" s="450" t="s">
        <v>901</v>
      </c>
      <c r="B317" s="432" t="s">
        <v>805</v>
      </c>
      <c r="C317" s="432" t="s">
        <v>766</v>
      </c>
      <c r="D317" s="449">
        <f>'CHU Room Volumes'!H10</f>
        <v>11.500999999999999</v>
      </c>
      <c r="E317" s="522"/>
      <c r="F317" s="434">
        <f t="shared" si="20"/>
        <v>0</v>
      </c>
    </row>
    <row r="318" spans="1:6" ht="19.2" customHeight="1">
      <c r="A318" s="450" t="s">
        <v>902</v>
      </c>
      <c r="B318" s="432" t="s">
        <v>903</v>
      </c>
      <c r="C318" s="435" t="s">
        <v>807</v>
      </c>
      <c r="D318" s="449">
        <f>'CHU Room Volumes'!H11</f>
        <v>2.65</v>
      </c>
      <c r="E318" s="523"/>
      <c r="F318" s="434">
        <f t="shared" si="20"/>
        <v>0</v>
      </c>
    </row>
    <row r="319" spans="1:6" ht="19.2" customHeight="1">
      <c r="A319" s="450" t="s">
        <v>904</v>
      </c>
      <c r="B319" s="432" t="s">
        <v>905</v>
      </c>
      <c r="C319" s="435" t="s">
        <v>807</v>
      </c>
      <c r="D319" s="449">
        <f>'CHU Room Volumes'!H12</f>
        <v>2.6</v>
      </c>
      <c r="E319" s="523"/>
      <c r="F319" s="434">
        <f t="shared" si="20"/>
        <v>0</v>
      </c>
    </row>
    <row r="320" spans="1:6" ht="19.2" customHeight="1">
      <c r="A320" s="450" t="s">
        <v>906</v>
      </c>
      <c r="B320" s="432" t="s">
        <v>907</v>
      </c>
      <c r="C320" s="436" t="s">
        <v>766</v>
      </c>
      <c r="D320" s="449">
        <f>'CHU Room Volumes'!H16</f>
        <v>5.3573000000000004</v>
      </c>
      <c r="E320" s="522"/>
      <c r="F320" s="434">
        <f t="shared" si="20"/>
        <v>0</v>
      </c>
    </row>
    <row r="321" spans="1:6" ht="19.2" customHeight="1">
      <c r="A321" s="450" t="s">
        <v>908</v>
      </c>
      <c r="B321" s="432" t="s">
        <v>813</v>
      </c>
      <c r="C321" s="435" t="s">
        <v>807</v>
      </c>
      <c r="D321" s="449">
        <f>'CHU Room Volumes'!H17</f>
        <v>48.876000000000005</v>
      </c>
      <c r="E321" s="522"/>
      <c r="F321" s="434">
        <f t="shared" si="20"/>
        <v>0</v>
      </c>
    </row>
    <row r="322" spans="1:6" ht="19.2" customHeight="1">
      <c r="A322" s="450" t="s">
        <v>909</v>
      </c>
      <c r="B322" s="432" t="s">
        <v>814</v>
      </c>
      <c r="C322" s="435" t="s">
        <v>807</v>
      </c>
      <c r="D322" s="449">
        <f>'CHU Room Volumes'!H18</f>
        <v>29.080000000000002</v>
      </c>
      <c r="E322" s="522"/>
      <c r="F322" s="434">
        <f t="shared" si="20"/>
        <v>0</v>
      </c>
    </row>
    <row r="323" spans="1:6" ht="19.2" customHeight="1">
      <c r="A323" s="450" t="s">
        <v>910</v>
      </c>
      <c r="B323" s="432" t="s">
        <v>815</v>
      </c>
      <c r="C323" s="435" t="s">
        <v>807</v>
      </c>
      <c r="D323" s="449">
        <f>'CHU Room Volumes'!H19</f>
        <v>9</v>
      </c>
      <c r="E323" s="522"/>
      <c r="F323" s="434">
        <f t="shared" si="20"/>
        <v>0</v>
      </c>
    </row>
    <row r="324" spans="1:6" ht="19.2" customHeight="1">
      <c r="A324" s="450" t="s">
        <v>911</v>
      </c>
      <c r="B324" s="432" t="s">
        <v>816</v>
      </c>
      <c r="C324" s="435" t="s">
        <v>807</v>
      </c>
      <c r="D324" s="449">
        <f>'CHU Room Volumes'!H20</f>
        <v>29.080000000000002</v>
      </c>
      <c r="E324" s="522"/>
      <c r="F324" s="434">
        <f t="shared" si="20"/>
        <v>0</v>
      </c>
    </row>
    <row r="325" spans="1:6" ht="19.2" customHeight="1">
      <c r="A325" s="450" t="s">
        <v>912</v>
      </c>
      <c r="B325" s="432" t="s">
        <v>817</v>
      </c>
      <c r="C325" s="435" t="s">
        <v>807</v>
      </c>
      <c r="D325" s="449">
        <f>'CHU Room Volumes'!H21</f>
        <v>43.795999999999992</v>
      </c>
      <c r="E325" s="522"/>
      <c r="F325" s="434">
        <f t="shared" si="20"/>
        <v>0</v>
      </c>
    </row>
    <row r="326" spans="1:6" ht="19.2" customHeight="1">
      <c r="A326" s="450" t="s">
        <v>913</v>
      </c>
      <c r="B326" s="432" t="s">
        <v>818</v>
      </c>
      <c r="C326" s="435" t="s">
        <v>807</v>
      </c>
      <c r="D326" s="449">
        <f>'CHU Room Volumes'!H22</f>
        <v>2.0249999999999999</v>
      </c>
      <c r="E326" s="522"/>
      <c r="F326" s="434">
        <f t="shared" si="20"/>
        <v>0</v>
      </c>
    </row>
    <row r="327" spans="1:6" ht="19.2" customHeight="1">
      <c r="A327" s="450" t="s">
        <v>914</v>
      </c>
      <c r="B327" s="432" t="s">
        <v>819</v>
      </c>
      <c r="C327" s="435" t="s">
        <v>807</v>
      </c>
      <c r="D327" s="449">
        <f>'CHU Room Volumes'!H23</f>
        <v>28.09</v>
      </c>
      <c r="E327" s="522"/>
      <c r="F327" s="434">
        <f t="shared" si="20"/>
        <v>0</v>
      </c>
    </row>
    <row r="328" spans="1:6" ht="19.2" customHeight="1">
      <c r="A328" s="450" t="s">
        <v>915</v>
      </c>
      <c r="B328" s="432" t="s">
        <v>916</v>
      </c>
      <c r="C328" s="435" t="s">
        <v>807</v>
      </c>
      <c r="D328" s="449">
        <f>'CHU Room Volumes'!H24</f>
        <v>5</v>
      </c>
      <c r="E328" s="523"/>
      <c r="F328" s="434">
        <f t="shared" si="20"/>
        <v>0</v>
      </c>
    </row>
    <row r="329" spans="1:6" ht="19.2" customHeight="1" thickBot="1">
      <c r="A329" s="470"/>
      <c r="B329" s="471" t="s">
        <v>917</v>
      </c>
      <c r="C329" s="472"/>
      <c r="D329" s="472"/>
      <c r="E329" s="535"/>
      <c r="F329" s="473">
        <f>SUM(F313:F328)</f>
        <v>0</v>
      </c>
    </row>
    <row r="330" spans="1:6" ht="19.2" customHeight="1" thickBot="1">
      <c r="A330" s="474"/>
      <c r="B330" s="475"/>
      <c r="C330" s="475"/>
      <c r="D330" s="475"/>
      <c r="E330" s="536"/>
      <c r="F330" s="476"/>
    </row>
    <row r="331" spans="1:6" ht="19.2" customHeight="1" thickBot="1">
      <c r="A331" s="477">
        <v>6</v>
      </c>
      <c r="B331" s="478" t="s">
        <v>918</v>
      </c>
      <c r="C331" s="478"/>
      <c r="D331" s="478"/>
      <c r="E331" s="537"/>
      <c r="F331" s="479">
        <f>+F329+F311</f>
        <v>0</v>
      </c>
    </row>
    <row r="332" spans="1:6" ht="19.2" customHeight="1" thickBot="1">
      <c r="A332" s="480">
        <v>7</v>
      </c>
      <c r="B332" s="481" t="s">
        <v>923</v>
      </c>
      <c r="C332" s="482"/>
      <c r="D332" s="482"/>
      <c r="E332" s="538"/>
      <c r="F332" s="483"/>
    </row>
    <row r="333" spans="1:6" ht="19.2" customHeight="1">
      <c r="A333" s="456">
        <v>7.01</v>
      </c>
      <c r="B333" s="457" t="s">
        <v>924</v>
      </c>
      <c r="C333" s="457" t="s">
        <v>774</v>
      </c>
      <c r="D333" s="457">
        <f>2.75*8</f>
        <v>22</v>
      </c>
      <c r="E333" s="530"/>
      <c r="F333" s="430">
        <f>+E333*D333</f>
        <v>0</v>
      </c>
    </row>
    <row r="334" spans="1:6" ht="19.2" customHeight="1">
      <c r="A334" s="450">
        <v>7.02</v>
      </c>
      <c r="B334" s="449" t="s">
        <v>925</v>
      </c>
      <c r="C334" s="449" t="s">
        <v>780</v>
      </c>
      <c r="D334" s="449">
        <f>3*1.2</f>
        <v>3.5999999999999996</v>
      </c>
      <c r="E334" s="531"/>
      <c r="F334" s="434">
        <f t="shared" ref="F334:F350" si="21">+E334*D334</f>
        <v>0</v>
      </c>
    </row>
    <row r="335" spans="1:6" ht="19.2" customHeight="1">
      <c r="A335" s="450">
        <v>7.03</v>
      </c>
      <c r="B335" s="449" t="s">
        <v>944</v>
      </c>
      <c r="C335" s="449" t="s">
        <v>926</v>
      </c>
      <c r="D335" s="449">
        <v>20</v>
      </c>
      <c r="E335" s="531"/>
      <c r="F335" s="434">
        <f t="shared" si="21"/>
        <v>0</v>
      </c>
    </row>
    <row r="336" spans="1:6" ht="19.2" customHeight="1">
      <c r="A336" s="450">
        <v>7.04</v>
      </c>
      <c r="B336" s="449" t="s">
        <v>945</v>
      </c>
      <c r="C336" s="449" t="s">
        <v>780</v>
      </c>
      <c r="D336" s="449">
        <v>1</v>
      </c>
      <c r="E336" s="531"/>
      <c r="F336" s="434">
        <f t="shared" si="21"/>
        <v>0</v>
      </c>
    </row>
    <row r="337" spans="1:6" ht="19.2" customHeight="1">
      <c r="A337" s="450">
        <v>7.05</v>
      </c>
      <c r="B337" s="449" t="s">
        <v>946</v>
      </c>
      <c r="C337" s="449" t="s">
        <v>780</v>
      </c>
      <c r="D337" s="449">
        <v>1</v>
      </c>
      <c r="E337" s="531"/>
      <c r="F337" s="434">
        <f t="shared" si="21"/>
        <v>0</v>
      </c>
    </row>
    <row r="338" spans="1:6" ht="19.2" customHeight="1">
      <c r="A338" s="450">
        <v>7.06</v>
      </c>
      <c r="B338" s="449" t="s">
        <v>947</v>
      </c>
      <c r="C338" s="449" t="s">
        <v>780</v>
      </c>
      <c r="D338" s="449">
        <v>1</v>
      </c>
      <c r="E338" s="531"/>
      <c r="F338" s="434">
        <f t="shared" si="21"/>
        <v>0</v>
      </c>
    </row>
    <row r="339" spans="1:6" ht="19.2" customHeight="1">
      <c r="A339" s="450">
        <v>7.07</v>
      </c>
      <c r="B339" s="449" t="s">
        <v>927</v>
      </c>
      <c r="C339" s="449" t="s">
        <v>780</v>
      </c>
      <c r="D339" s="449">
        <v>1</v>
      </c>
      <c r="E339" s="531"/>
      <c r="F339" s="434">
        <f t="shared" si="21"/>
        <v>0</v>
      </c>
    </row>
    <row r="340" spans="1:6" ht="19.2" customHeight="1">
      <c r="A340" s="450">
        <v>7.08</v>
      </c>
      <c r="B340" s="449" t="s">
        <v>948</v>
      </c>
      <c r="C340" s="449" t="s">
        <v>926</v>
      </c>
      <c r="D340" s="449">
        <v>1</v>
      </c>
      <c r="E340" s="531"/>
      <c r="F340" s="434">
        <f t="shared" si="21"/>
        <v>0</v>
      </c>
    </row>
    <row r="341" spans="1:6" ht="19.2" customHeight="1">
      <c r="A341" s="450">
        <v>7.09</v>
      </c>
      <c r="B341" s="449" t="s">
        <v>949</v>
      </c>
      <c r="C341" s="449" t="s">
        <v>780</v>
      </c>
      <c r="D341" s="449">
        <v>1</v>
      </c>
      <c r="E341" s="531"/>
      <c r="F341" s="434">
        <f t="shared" si="21"/>
        <v>0</v>
      </c>
    </row>
    <row r="342" spans="1:6" ht="19.2" customHeight="1">
      <c r="A342" s="450">
        <v>7.1</v>
      </c>
      <c r="B342" s="449" t="s">
        <v>950</v>
      </c>
      <c r="C342" s="449" t="s">
        <v>780</v>
      </c>
      <c r="D342" s="449">
        <v>1</v>
      </c>
      <c r="E342" s="531"/>
      <c r="F342" s="434">
        <f t="shared" si="21"/>
        <v>0</v>
      </c>
    </row>
    <row r="343" spans="1:6" ht="25.2" customHeight="1">
      <c r="A343" s="450">
        <v>7.11</v>
      </c>
      <c r="B343" s="449" t="s">
        <v>951</v>
      </c>
      <c r="C343" s="449" t="s">
        <v>780</v>
      </c>
      <c r="D343" s="449">
        <v>1</v>
      </c>
      <c r="E343" s="531"/>
      <c r="F343" s="434">
        <f t="shared" si="21"/>
        <v>0</v>
      </c>
    </row>
    <row r="344" spans="1:6" ht="19.2" customHeight="1">
      <c r="A344" s="450">
        <v>7.12</v>
      </c>
      <c r="B344" s="449" t="s">
        <v>952</v>
      </c>
      <c r="C344" s="449" t="s">
        <v>780</v>
      </c>
      <c r="D344" s="449">
        <v>2</v>
      </c>
      <c r="E344" s="531"/>
      <c r="F344" s="434">
        <f t="shared" si="21"/>
        <v>0</v>
      </c>
    </row>
    <row r="345" spans="1:6" ht="19.2" customHeight="1">
      <c r="A345" s="450">
        <v>7.13</v>
      </c>
      <c r="B345" s="449" t="s">
        <v>953</v>
      </c>
      <c r="C345" s="449" t="s">
        <v>780</v>
      </c>
      <c r="D345" s="449">
        <v>1</v>
      </c>
      <c r="E345" s="531"/>
      <c r="F345" s="434">
        <f t="shared" si="21"/>
        <v>0</v>
      </c>
    </row>
    <row r="346" spans="1:6" ht="19.2" customHeight="1">
      <c r="A346" s="450">
        <v>7.14</v>
      </c>
      <c r="B346" s="449" t="s">
        <v>954</v>
      </c>
      <c r="C346" s="449" t="s">
        <v>926</v>
      </c>
      <c r="D346" s="449">
        <v>2</v>
      </c>
      <c r="E346" s="531"/>
      <c r="F346" s="434">
        <f t="shared" si="21"/>
        <v>0</v>
      </c>
    </row>
    <row r="347" spans="1:6" ht="19.2" customHeight="1">
      <c r="A347" s="450">
        <v>7.15</v>
      </c>
      <c r="B347" s="449" t="s">
        <v>930</v>
      </c>
      <c r="C347" s="449" t="s">
        <v>780</v>
      </c>
      <c r="D347" s="449">
        <v>1</v>
      </c>
      <c r="E347" s="531"/>
      <c r="F347" s="434">
        <f t="shared" si="21"/>
        <v>0</v>
      </c>
    </row>
    <row r="348" spans="1:6" ht="19.2" customHeight="1">
      <c r="A348" s="450">
        <v>7.18</v>
      </c>
      <c r="B348" s="449" t="s">
        <v>955</v>
      </c>
      <c r="C348" s="449" t="s">
        <v>780</v>
      </c>
      <c r="D348" s="449">
        <v>1</v>
      </c>
      <c r="E348" s="531"/>
      <c r="F348" s="434">
        <f t="shared" si="21"/>
        <v>0</v>
      </c>
    </row>
    <row r="349" spans="1:6" ht="19.2" customHeight="1">
      <c r="A349" s="450">
        <v>7.19</v>
      </c>
      <c r="B349" s="449" t="s">
        <v>956</v>
      </c>
      <c r="C349" s="449" t="s">
        <v>780</v>
      </c>
      <c r="D349" s="449">
        <v>3</v>
      </c>
      <c r="E349" s="531"/>
      <c r="F349" s="434">
        <f t="shared" si="21"/>
        <v>0</v>
      </c>
    </row>
    <row r="350" spans="1:6" ht="19.2" customHeight="1">
      <c r="A350" s="450">
        <v>7.2</v>
      </c>
      <c r="B350" s="449" t="s">
        <v>957</v>
      </c>
      <c r="C350" s="449" t="s">
        <v>780</v>
      </c>
      <c r="D350" s="449">
        <v>1</v>
      </c>
      <c r="E350" s="531"/>
      <c r="F350" s="434">
        <f t="shared" si="21"/>
        <v>0</v>
      </c>
    </row>
    <row r="351" spans="1:6" ht="19.2" customHeight="1">
      <c r="A351" s="453">
        <v>7</v>
      </c>
      <c r="B351" s="454" t="s">
        <v>928</v>
      </c>
      <c r="C351" s="454"/>
      <c r="D351" s="454"/>
      <c r="E351" s="529"/>
      <c r="F351" s="455">
        <f>SUM(F333:F350)</f>
        <v>0</v>
      </c>
    </row>
    <row r="352" spans="1:6" ht="33" customHeight="1">
      <c r="A352" s="480">
        <v>8</v>
      </c>
      <c r="B352" s="484" t="s">
        <v>970</v>
      </c>
      <c r="C352" s="485"/>
      <c r="D352" s="485"/>
      <c r="E352" s="539"/>
      <c r="F352" s="486"/>
    </row>
    <row r="353" spans="1:6" ht="19.2" customHeight="1">
      <c r="A353" s="487">
        <v>8.01</v>
      </c>
      <c r="B353" s="449" t="s">
        <v>968</v>
      </c>
      <c r="C353" s="449" t="s">
        <v>780</v>
      </c>
      <c r="D353" s="449">
        <v>1</v>
      </c>
      <c r="E353" s="531"/>
      <c r="F353" s="434">
        <f>+E353*D353</f>
        <v>0</v>
      </c>
    </row>
    <row r="354" spans="1:6" ht="19.2" customHeight="1">
      <c r="A354" s="487">
        <v>8.02</v>
      </c>
      <c r="B354" s="449" t="s">
        <v>958</v>
      </c>
      <c r="C354" s="449" t="s">
        <v>780</v>
      </c>
      <c r="D354" s="449">
        <v>1</v>
      </c>
      <c r="E354" s="531"/>
      <c r="F354" s="434">
        <f t="shared" ref="F354:F365" si="22">+E354*D354</f>
        <v>0</v>
      </c>
    </row>
    <row r="355" spans="1:6" ht="19.2" customHeight="1">
      <c r="A355" s="487">
        <v>8.0299999999999994</v>
      </c>
      <c r="B355" s="449" t="s">
        <v>959</v>
      </c>
      <c r="C355" s="449" t="s">
        <v>780</v>
      </c>
      <c r="D355" s="449">
        <v>12</v>
      </c>
      <c r="E355" s="531"/>
      <c r="F355" s="434">
        <f t="shared" si="22"/>
        <v>0</v>
      </c>
    </row>
    <row r="356" spans="1:6" ht="19.2" customHeight="1">
      <c r="A356" s="449">
        <v>8.0399999999999991</v>
      </c>
      <c r="B356" s="449" t="s">
        <v>960</v>
      </c>
      <c r="C356" s="449" t="s">
        <v>4</v>
      </c>
      <c r="D356" s="449">
        <v>80</v>
      </c>
      <c r="E356" s="531"/>
      <c r="F356" s="434">
        <f t="shared" si="22"/>
        <v>0</v>
      </c>
    </row>
    <row r="357" spans="1:6" ht="19.2" customHeight="1">
      <c r="A357" s="449">
        <v>8.0500000000000007</v>
      </c>
      <c r="B357" s="449" t="s">
        <v>961</v>
      </c>
      <c r="C357" s="449" t="s">
        <v>4</v>
      </c>
      <c r="D357" s="449">
        <v>36</v>
      </c>
      <c r="E357" s="531"/>
      <c r="F357" s="434">
        <f t="shared" si="22"/>
        <v>0</v>
      </c>
    </row>
    <row r="358" spans="1:6" ht="19.2" customHeight="1">
      <c r="A358" s="449">
        <v>8.06</v>
      </c>
      <c r="B358" s="449" t="s">
        <v>962</v>
      </c>
      <c r="C358" s="449" t="s">
        <v>4</v>
      </c>
      <c r="D358" s="449">
        <v>36</v>
      </c>
      <c r="E358" s="531"/>
      <c r="F358" s="434">
        <f t="shared" si="22"/>
        <v>0</v>
      </c>
    </row>
    <row r="359" spans="1:6" ht="19.2" customHeight="1">
      <c r="A359" s="449">
        <v>8.07</v>
      </c>
      <c r="B359" s="449" t="s">
        <v>963</v>
      </c>
      <c r="C359" s="449" t="s">
        <v>971</v>
      </c>
      <c r="D359" s="449">
        <v>2</v>
      </c>
      <c r="E359" s="531"/>
      <c r="F359" s="434">
        <f t="shared" si="22"/>
        <v>0</v>
      </c>
    </row>
    <row r="360" spans="1:6" ht="19.2" customHeight="1">
      <c r="A360" s="449">
        <v>8.09</v>
      </c>
      <c r="B360" s="449" t="s">
        <v>964</v>
      </c>
      <c r="C360" s="449" t="s">
        <v>971</v>
      </c>
      <c r="D360" s="449">
        <v>2</v>
      </c>
      <c r="E360" s="531"/>
      <c r="F360" s="434">
        <f t="shared" si="22"/>
        <v>0</v>
      </c>
    </row>
    <row r="361" spans="1:6" ht="19.2" customHeight="1">
      <c r="A361" s="449">
        <v>8.1</v>
      </c>
      <c r="B361" s="449" t="s">
        <v>965</v>
      </c>
      <c r="C361" s="449" t="s">
        <v>972</v>
      </c>
      <c r="D361" s="449">
        <v>5</v>
      </c>
      <c r="E361" s="531"/>
      <c r="F361" s="434">
        <f t="shared" si="22"/>
        <v>0</v>
      </c>
    </row>
    <row r="362" spans="1:6" ht="19.2" customHeight="1">
      <c r="A362" s="449">
        <v>8.11</v>
      </c>
      <c r="B362" s="449" t="s">
        <v>966</v>
      </c>
      <c r="C362" s="449" t="s">
        <v>972</v>
      </c>
      <c r="D362" s="449">
        <v>12</v>
      </c>
      <c r="E362" s="531"/>
      <c r="F362" s="434">
        <f t="shared" si="22"/>
        <v>0</v>
      </c>
    </row>
    <row r="363" spans="1:6" ht="19.2" customHeight="1">
      <c r="A363" s="449">
        <v>8.1199999999999992</v>
      </c>
      <c r="B363" s="449" t="s">
        <v>967</v>
      </c>
      <c r="C363" s="449" t="s">
        <v>972</v>
      </c>
      <c r="D363" s="449">
        <v>12</v>
      </c>
      <c r="E363" s="531"/>
      <c r="F363" s="434">
        <f t="shared" si="22"/>
        <v>0</v>
      </c>
    </row>
    <row r="364" spans="1:6" ht="19.2" customHeight="1">
      <c r="A364" s="449">
        <v>8.1300000000000008</v>
      </c>
      <c r="B364" s="449" t="s">
        <v>974</v>
      </c>
      <c r="C364" s="449" t="s">
        <v>972</v>
      </c>
      <c r="D364" s="449">
        <v>12</v>
      </c>
      <c r="E364" s="531"/>
      <c r="F364" s="434">
        <f t="shared" si="22"/>
        <v>0</v>
      </c>
    </row>
    <row r="365" spans="1:6" ht="19.2" customHeight="1">
      <c r="A365" s="449">
        <v>8.14</v>
      </c>
      <c r="B365" s="449" t="s">
        <v>969</v>
      </c>
      <c r="C365" s="449" t="s">
        <v>972</v>
      </c>
      <c r="D365" s="449">
        <v>12</v>
      </c>
      <c r="E365" s="531"/>
      <c r="F365" s="434">
        <f t="shared" si="22"/>
        <v>0</v>
      </c>
    </row>
    <row r="366" spans="1:6" ht="19.2" customHeight="1">
      <c r="A366" s="488"/>
      <c r="B366" s="451"/>
      <c r="C366" s="451"/>
      <c r="D366" s="451"/>
      <c r="E366" s="528"/>
      <c r="F366" s="489"/>
    </row>
    <row r="367" spans="1:6" ht="19.2" customHeight="1">
      <c r="A367" s="453">
        <v>8</v>
      </c>
      <c r="B367" s="454" t="s">
        <v>942</v>
      </c>
      <c r="C367" s="454"/>
      <c r="D367" s="454"/>
      <c r="E367" s="529"/>
      <c r="F367" s="455">
        <f>SUM(F353:F366)</f>
        <v>0</v>
      </c>
    </row>
    <row r="368" spans="1:6" ht="19.95" customHeight="1" thickBot="1">
      <c r="A368" s="490" t="s">
        <v>10</v>
      </c>
      <c r="B368" s="491"/>
      <c r="C368" s="491"/>
      <c r="D368" s="491"/>
      <c r="E368" s="491"/>
      <c r="F368" s="492"/>
    </row>
    <row r="369" spans="1:6" ht="18.600000000000001" customHeight="1" thickBot="1">
      <c r="A369" s="493" t="s">
        <v>0</v>
      </c>
      <c r="B369" s="494" t="s">
        <v>88</v>
      </c>
      <c r="C369" s="552" t="s">
        <v>89</v>
      </c>
      <c r="D369" s="553"/>
      <c r="E369" s="554"/>
      <c r="F369" s="495"/>
    </row>
    <row r="370" spans="1:6" ht="18.600000000000001" customHeight="1">
      <c r="A370" s="496">
        <v>1</v>
      </c>
      <c r="B370" s="497" t="s">
        <v>354</v>
      </c>
      <c r="C370" s="545">
        <f>F188</f>
        <v>0</v>
      </c>
      <c r="D370" s="545"/>
      <c r="E370" s="545"/>
      <c r="F370" s="269"/>
    </row>
    <row r="371" spans="1:6" ht="16.2" customHeight="1">
      <c r="A371" s="498">
        <v>2</v>
      </c>
      <c r="B371" s="499" t="s">
        <v>343</v>
      </c>
      <c r="C371" s="546">
        <f>F194</f>
        <v>0</v>
      </c>
      <c r="D371" s="546"/>
      <c r="E371" s="546"/>
      <c r="F371" s="270"/>
    </row>
    <row r="372" spans="1:6" ht="18">
      <c r="A372" s="498">
        <v>3</v>
      </c>
      <c r="B372" s="500" t="s">
        <v>250</v>
      </c>
      <c r="C372" s="546">
        <f>F208</f>
        <v>0</v>
      </c>
      <c r="D372" s="546"/>
      <c r="E372" s="546"/>
      <c r="F372" s="270"/>
    </row>
    <row r="373" spans="1:6" ht="16.5" customHeight="1">
      <c r="A373" s="498">
        <v>4</v>
      </c>
      <c r="B373" s="501" t="s">
        <v>90</v>
      </c>
      <c r="C373" s="546">
        <f>F219</f>
        <v>0</v>
      </c>
      <c r="D373" s="546"/>
      <c r="E373" s="546"/>
      <c r="F373" s="270"/>
    </row>
    <row r="374" spans="1:6" ht="16.5" customHeight="1">
      <c r="A374" s="498">
        <v>5</v>
      </c>
      <c r="B374" s="501" t="s">
        <v>920</v>
      </c>
      <c r="C374" s="546">
        <f>+F242</f>
        <v>0</v>
      </c>
      <c r="D374" s="546"/>
      <c r="E374" s="546"/>
      <c r="F374" s="270"/>
    </row>
    <row r="375" spans="1:6" ht="16.5" customHeight="1">
      <c r="A375" s="498">
        <v>6</v>
      </c>
      <c r="B375" s="501" t="s">
        <v>921</v>
      </c>
      <c r="C375" s="546">
        <f>+F331</f>
        <v>0</v>
      </c>
      <c r="D375" s="546"/>
      <c r="E375" s="546"/>
      <c r="F375" s="270"/>
    </row>
    <row r="376" spans="1:6" ht="16.5" customHeight="1">
      <c r="A376" s="498">
        <v>7</v>
      </c>
      <c r="B376" s="501" t="s">
        <v>929</v>
      </c>
      <c r="C376" s="546">
        <f>+F351</f>
        <v>0</v>
      </c>
      <c r="D376" s="546"/>
      <c r="E376" s="546"/>
      <c r="F376" s="270"/>
    </row>
    <row r="377" spans="1:6" ht="16.5" customHeight="1" thickBot="1">
      <c r="A377" s="502">
        <v>8</v>
      </c>
      <c r="B377" s="503" t="s">
        <v>943</v>
      </c>
      <c r="C377" s="585">
        <f>+F367</f>
        <v>0</v>
      </c>
      <c r="D377" s="585"/>
      <c r="E377" s="585"/>
      <c r="F377" s="271"/>
    </row>
    <row r="378" spans="1:6" ht="28.95" customHeight="1" thickBot="1">
      <c r="A378" s="504"/>
      <c r="B378" s="505" t="s">
        <v>91</v>
      </c>
      <c r="C378" s="544">
        <f>SUM(C370:E376)</f>
        <v>0</v>
      </c>
      <c r="D378" s="544"/>
      <c r="E378" s="544"/>
      <c r="F378" s="268"/>
    </row>
    <row r="379" spans="1:6"/>
    <row r="380" spans="1:6"/>
    <row r="381" spans="1:6"/>
    <row r="382" spans="1:6"/>
    <row r="383" spans="1:6"/>
    <row r="384" spans="1:6"/>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sheetData>
  <sheetProtection algorithmName="SHA-512" hashValue="ewm7iU8nIcghapsj/+96uUfh2a7Vh54HxCh1u3KmQT8YI+AR6pQ1++WgUnrE/xrfeb2A9ydP7NumKZYkw07gfg==" saltValue="fvUG1OuJMACj6t9DEn9WwQ==" spinCount="100000" sheet="1" objects="1" scenarios="1" formatCells="0"/>
  <mergeCells count="36">
    <mergeCell ref="A10:F10"/>
    <mergeCell ref="A11:F11"/>
    <mergeCell ref="C377:E377"/>
    <mergeCell ref="C375:E375"/>
    <mergeCell ref="A83:F83"/>
    <mergeCell ref="B234:F234"/>
    <mergeCell ref="C374:E374"/>
    <mergeCell ref="C373:E373"/>
    <mergeCell ref="B189:C189"/>
    <mergeCell ref="B220:F220"/>
    <mergeCell ref="C376:E376"/>
    <mergeCell ref="B243:F243"/>
    <mergeCell ref="A2:E2"/>
    <mergeCell ref="A4:F4"/>
    <mergeCell ref="A5:F5"/>
    <mergeCell ref="A6:F6"/>
    <mergeCell ref="A7:F7"/>
    <mergeCell ref="A17:F24"/>
    <mergeCell ref="B47:F47"/>
    <mergeCell ref="B61:F61"/>
    <mergeCell ref="A62:F62"/>
    <mergeCell ref="A68:F68"/>
    <mergeCell ref="A8:F8"/>
    <mergeCell ref="A9:F9"/>
    <mergeCell ref="C378:E378"/>
    <mergeCell ref="C370:E370"/>
    <mergeCell ref="C371:E371"/>
    <mergeCell ref="C372:E372"/>
    <mergeCell ref="B194:E194"/>
    <mergeCell ref="B219:E219"/>
    <mergeCell ref="C369:E369"/>
    <mergeCell ref="A12:F12"/>
    <mergeCell ref="A13:F13"/>
    <mergeCell ref="A14:F14"/>
    <mergeCell ref="A15:F15"/>
    <mergeCell ref="A16:F16"/>
  </mergeCells>
  <pageMargins left="0.7" right="0.7" top="0.75" bottom="0.75" header="0.3" footer="0.3"/>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9D24F-C0A1-4B25-9F8F-5BC65A59BFDF}">
  <sheetPr>
    <tabColor theme="8" tint="0.39997558519241921"/>
  </sheetPr>
  <dimension ref="A1:K881"/>
  <sheetViews>
    <sheetView view="pageBreakPreview" topLeftCell="A190" zoomScale="60" zoomScaleNormal="70" workbookViewId="0">
      <selection activeCell="F206" sqref="F206"/>
    </sheetView>
  </sheetViews>
  <sheetFormatPr defaultColWidth="9.109375" defaultRowHeight="13.8"/>
  <cols>
    <col min="1" max="1" width="6.6640625" style="70" customWidth="1"/>
    <col min="2" max="2" width="8.5546875" style="186" customWidth="1"/>
    <col min="3" max="3" width="20.5546875" style="186" customWidth="1"/>
    <col min="4" max="4" width="36.44140625" style="186" customWidth="1"/>
    <col min="5" max="5" width="11.33203125" style="85" customWidth="1"/>
    <col min="6" max="6" width="58.109375" style="85" customWidth="1"/>
    <col min="7" max="7" width="13.109375" style="227" customWidth="1"/>
    <col min="8" max="8" width="15.6640625" style="85" customWidth="1"/>
    <col min="9" max="9" width="15.5546875" style="186" customWidth="1"/>
    <col min="10" max="10" width="19.109375" style="186" customWidth="1"/>
    <col min="11" max="11" width="16.5546875" style="85" customWidth="1"/>
    <col min="12" max="236" width="9.109375" style="85"/>
    <col min="237" max="237" width="6.6640625" style="85" customWidth="1"/>
    <col min="238" max="238" width="8.5546875" style="85" customWidth="1"/>
    <col min="239" max="239" width="20.5546875" style="85" customWidth="1"/>
    <col min="240" max="240" width="36.44140625" style="85" customWidth="1"/>
    <col min="241" max="241" width="11.33203125" style="85" customWidth="1"/>
    <col min="242" max="242" width="58.109375" style="85" customWidth="1"/>
    <col min="243" max="243" width="13.109375" style="85" customWidth="1"/>
    <col min="244" max="244" width="15.6640625" style="85" customWidth="1"/>
    <col min="245" max="245" width="15.5546875" style="85" customWidth="1"/>
    <col min="246" max="246" width="19.109375" style="85" customWidth="1"/>
    <col min="247" max="247" width="22.5546875" style="85" customWidth="1"/>
    <col min="248" max="492" width="9.109375" style="85"/>
    <col min="493" max="493" width="6.6640625" style="85" customWidth="1"/>
    <col min="494" max="494" width="8.5546875" style="85" customWidth="1"/>
    <col min="495" max="495" width="20.5546875" style="85" customWidth="1"/>
    <col min="496" max="496" width="36.44140625" style="85" customWidth="1"/>
    <col min="497" max="497" width="11.33203125" style="85" customWidth="1"/>
    <col min="498" max="498" width="58.109375" style="85" customWidth="1"/>
    <col min="499" max="499" width="13.109375" style="85" customWidth="1"/>
    <col min="500" max="500" width="15.6640625" style="85" customWidth="1"/>
    <col min="501" max="501" width="15.5546875" style="85" customWidth="1"/>
    <col min="502" max="502" width="19.109375" style="85" customWidth="1"/>
    <col min="503" max="503" width="22.5546875" style="85" customWidth="1"/>
    <col min="504" max="748" width="9.109375" style="85"/>
    <col min="749" max="749" width="6.6640625" style="85" customWidth="1"/>
    <col min="750" max="750" width="8.5546875" style="85" customWidth="1"/>
    <col min="751" max="751" width="20.5546875" style="85" customWidth="1"/>
    <col min="752" max="752" width="36.44140625" style="85" customWidth="1"/>
    <col min="753" max="753" width="11.33203125" style="85" customWidth="1"/>
    <col min="754" max="754" width="58.109375" style="85" customWidth="1"/>
    <col min="755" max="755" width="13.109375" style="85" customWidth="1"/>
    <col min="756" max="756" width="15.6640625" style="85" customWidth="1"/>
    <col min="757" max="757" width="15.5546875" style="85" customWidth="1"/>
    <col min="758" max="758" width="19.109375" style="85" customWidth="1"/>
    <col min="759" max="759" width="22.5546875" style="85" customWidth="1"/>
    <col min="760" max="1004" width="9.109375" style="85"/>
    <col min="1005" max="1005" width="6.6640625" style="85" customWidth="1"/>
    <col min="1006" max="1006" width="8.5546875" style="85" customWidth="1"/>
    <col min="1007" max="1007" width="20.5546875" style="85" customWidth="1"/>
    <col min="1008" max="1008" width="36.44140625" style="85" customWidth="1"/>
    <col min="1009" max="1009" width="11.33203125" style="85" customWidth="1"/>
    <col min="1010" max="1010" width="58.109375" style="85" customWidth="1"/>
    <col min="1011" max="1011" width="13.109375" style="85" customWidth="1"/>
    <col min="1012" max="1012" width="15.6640625" style="85" customWidth="1"/>
    <col min="1013" max="1013" width="15.5546875" style="85" customWidth="1"/>
    <col min="1014" max="1014" width="19.109375" style="85" customWidth="1"/>
    <col min="1015" max="1015" width="22.5546875" style="85" customWidth="1"/>
    <col min="1016" max="1260" width="9.109375" style="85"/>
    <col min="1261" max="1261" width="6.6640625" style="85" customWidth="1"/>
    <col min="1262" max="1262" width="8.5546875" style="85" customWidth="1"/>
    <col min="1263" max="1263" width="20.5546875" style="85" customWidth="1"/>
    <col min="1264" max="1264" width="36.44140625" style="85" customWidth="1"/>
    <col min="1265" max="1265" width="11.33203125" style="85" customWidth="1"/>
    <col min="1266" max="1266" width="58.109375" style="85" customWidth="1"/>
    <col min="1267" max="1267" width="13.109375" style="85" customWidth="1"/>
    <col min="1268" max="1268" width="15.6640625" style="85" customWidth="1"/>
    <col min="1269" max="1269" width="15.5546875" style="85" customWidth="1"/>
    <col min="1270" max="1270" width="19.109375" style="85" customWidth="1"/>
    <col min="1271" max="1271" width="22.5546875" style="85" customWidth="1"/>
    <col min="1272" max="1516" width="9.109375" style="85"/>
    <col min="1517" max="1517" width="6.6640625" style="85" customWidth="1"/>
    <col min="1518" max="1518" width="8.5546875" style="85" customWidth="1"/>
    <col min="1519" max="1519" width="20.5546875" style="85" customWidth="1"/>
    <col min="1520" max="1520" width="36.44140625" style="85" customWidth="1"/>
    <col min="1521" max="1521" width="11.33203125" style="85" customWidth="1"/>
    <col min="1522" max="1522" width="58.109375" style="85" customWidth="1"/>
    <col min="1523" max="1523" width="13.109375" style="85" customWidth="1"/>
    <col min="1524" max="1524" width="15.6640625" style="85" customWidth="1"/>
    <col min="1525" max="1525" width="15.5546875" style="85" customWidth="1"/>
    <col min="1526" max="1526" width="19.109375" style="85" customWidth="1"/>
    <col min="1527" max="1527" width="22.5546875" style="85" customWidth="1"/>
    <col min="1528" max="1772" width="9.109375" style="85"/>
    <col min="1773" max="1773" width="6.6640625" style="85" customWidth="1"/>
    <col min="1774" max="1774" width="8.5546875" style="85" customWidth="1"/>
    <col min="1775" max="1775" width="20.5546875" style="85" customWidth="1"/>
    <col min="1776" max="1776" width="36.44140625" style="85" customWidth="1"/>
    <col min="1777" max="1777" width="11.33203125" style="85" customWidth="1"/>
    <col min="1778" max="1778" width="58.109375" style="85" customWidth="1"/>
    <col min="1779" max="1779" width="13.109375" style="85" customWidth="1"/>
    <col min="1780" max="1780" width="15.6640625" style="85" customWidth="1"/>
    <col min="1781" max="1781" width="15.5546875" style="85" customWidth="1"/>
    <col min="1782" max="1782" width="19.109375" style="85" customWidth="1"/>
    <col min="1783" max="1783" width="22.5546875" style="85" customWidth="1"/>
    <col min="1784" max="2028" width="9.109375" style="85"/>
    <col min="2029" max="2029" width="6.6640625" style="85" customWidth="1"/>
    <col min="2030" max="2030" width="8.5546875" style="85" customWidth="1"/>
    <col min="2031" max="2031" width="20.5546875" style="85" customWidth="1"/>
    <col min="2032" max="2032" width="36.44140625" style="85" customWidth="1"/>
    <col min="2033" max="2033" width="11.33203125" style="85" customWidth="1"/>
    <col min="2034" max="2034" width="58.109375" style="85" customWidth="1"/>
    <col min="2035" max="2035" width="13.109375" style="85" customWidth="1"/>
    <col min="2036" max="2036" width="15.6640625" style="85" customWidth="1"/>
    <col min="2037" max="2037" width="15.5546875" style="85" customWidth="1"/>
    <col min="2038" max="2038" width="19.109375" style="85" customWidth="1"/>
    <col min="2039" max="2039" width="22.5546875" style="85" customWidth="1"/>
    <col min="2040" max="2284" width="9.109375" style="85"/>
    <col min="2285" max="2285" width="6.6640625" style="85" customWidth="1"/>
    <col min="2286" max="2286" width="8.5546875" style="85" customWidth="1"/>
    <col min="2287" max="2287" width="20.5546875" style="85" customWidth="1"/>
    <col min="2288" max="2288" width="36.44140625" style="85" customWidth="1"/>
    <col min="2289" max="2289" width="11.33203125" style="85" customWidth="1"/>
    <col min="2290" max="2290" width="58.109375" style="85" customWidth="1"/>
    <col min="2291" max="2291" width="13.109375" style="85" customWidth="1"/>
    <col min="2292" max="2292" width="15.6640625" style="85" customWidth="1"/>
    <col min="2293" max="2293" width="15.5546875" style="85" customWidth="1"/>
    <col min="2294" max="2294" width="19.109375" style="85" customWidth="1"/>
    <col min="2295" max="2295" width="22.5546875" style="85" customWidth="1"/>
    <col min="2296" max="2540" width="9.109375" style="85"/>
    <col min="2541" max="2541" width="6.6640625" style="85" customWidth="1"/>
    <col min="2542" max="2542" width="8.5546875" style="85" customWidth="1"/>
    <col min="2543" max="2543" width="20.5546875" style="85" customWidth="1"/>
    <col min="2544" max="2544" width="36.44140625" style="85" customWidth="1"/>
    <col min="2545" max="2545" width="11.33203125" style="85" customWidth="1"/>
    <col min="2546" max="2546" width="58.109375" style="85" customWidth="1"/>
    <col min="2547" max="2547" width="13.109375" style="85" customWidth="1"/>
    <col min="2548" max="2548" width="15.6640625" style="85" customWidth="1"/>
    <col min="2549" max="2549" width="15.5546875" style="85" customWidth="1"/>
    <col min="2550" max="2550" width="19.109375" style="85" customWidth="1"/>
    <col min="2551" max="2551" width="22.5546875" style="85" customWidth="1"/>
    <col min="2552" max="2796" width="9.109375" style="85"/>
    <col min="2797" max="2797" width="6.6640625" style="85" customWidth="1"/>
    <col min="2798" max="2798" width="8.5546875" style="85" customWidth="1"/>
    <col min="2799" max="2799" width="20.5546875" style="85" customWidth="1"/>
    <col min="2800" max="2800" width="36.44140625" style="85" customWidth="1"/>
    <col min="2801" max="2801" width="11.33203125" style="85" customWidth="1"/>
    <col min="2802" max="2802" width="58.109375" style="85" customWidth="1"/>
    <col min="2803" max="2803" width="13.109375" style="85" customWidth="1"/>
    <col min="2804" max="2804" width="15.6640625" style="85" customWidth="1"/>
    <col min="2805" max="2805" width="15.5546875" style="85" customWidth="1"/>
    <col min="2806" max="2806" width="19.109375" style="85" customWidth="1"/>
    <col min="2807" max="2807" width="22.5546875" style="85" customWidth="1"/>
    <col min="2808" max="3052" width="9.109375" style="85"/>
    <col min="3053" max="3053" width="6.6640625" style="85" customWidth="1"/>
    <col min="3054" max="3054" width="8.5546875" style="85" customWidth="1"/>
    <col min="3055" max="3055" width="20.5546875" style="85" customWidth="1"/>
    <col min="3056" max="3056" width="36.44140625" style="85" customWidth="1"/>
    <col min="3057" max="3057" width="11.33203125" style="85" customWidth="1"/>
    <col min="3058" max="3058" width="58.109375" style="85" customWidth="1"/>
    <col min="3059" max="3059" width="13.109375" style="85" customWidth="1"/>
    <col min="3060" max="3060" width="15.6640625" style="85" customWidth="1"/>
    <col min="3061" max="3061" width="15.5546875" style="85" customWidth="1"/>
    <col min="3062" max="3062" width="19.109375" style="85" customWidth="1"/>
    <col min="3063" max="3063" width="22.5546875" style="85" customWidth="1"/>
    <col min="3064" max="3308" width="9.109375" style="85"/>
    <col min="3309" max="3309" width="6.6640625" style="85" customWidth="1"/>
    <col min="3310" max="3310" width="8.5546875" style="85" customWidth="1"/>
    <col min="3311" max="3311" width="20.5546875" style="85" customWidth="1"/>
    <col min="3312" max="3312" width="36.44140625" style="85" customWidth="1"/>
    <col min="3313" max="3313" width="11.33203125" style="85" customWidth="1"/>
    <col min="3314" max="3314" width="58.109375" style="85" customWidth="1"/>
    <col min="3315" max="3315" width="13.109375" style="85" customWidth="1"/>
    <col min="3316" max="3316" width="15.6640625" style="85" customWidth="1"/>
    <col min="3317" max="3317" width="15.5546875" style="85" customWidth="1"/>
    <col min="3318" max="3318" width="19.109375" style="85" customWidth="1"/>
    <col min="3319" max="3319" width="22.5546875" style="85" customWidth="1"/>
    <col min="3320" max="3564" width="9.109375" style="85"/>
    <col min="3565" max="3565" width="6.6640625" style="85" customWidth="1"/>
    <col min="3566" max="3566" width="8.5546875" style="85" customWidth="1"/>
    <col min="3567" max="3567" width="20.5546875" style="85" customWidth="1"/>
    <col min="3568" max="3568" width="36.44140625" style="85" customWidth="1"/>
    <col min="3569" max="3569" width="11.33203125" style="85" customWidth="1"/>
    <col min="3570" max="3570" width="58.109375" style="85" customWidth="1"/>
    <col min="3571" max="3571" width="13.109375" style="85" customWidth="1"/>
    <col min="3572" max="3572" width="15.6640625" style="85" customWidth="1"/>
    <col min="3573" max="3573" width="15.5546875" style="85" customWidth="1"/>
    <col min="3574" max="3574" width="19.109375" style="85" customWidth="1"/>
    <col min="3575" max="3575" width="22.5546875" style="85" customWidth="1"/>
    <col min="3576" max="3820" width="9.109375" style="85"/>
    <col min="3821" max="3821" width="6.6640625" style="85" customWidth="1"/>
    <col min="3822" max="3822" width="8.5546875" style="85" customWidth="1"/>
    <col min="3823" max="3823" width="20.5546875" style="85" customWidth="1"/>
    <col min="3824" max="3824" width="36.44140625" style="85" customWidth="1"/>
    <col min="3825" max="3825" width="11.33203125" style="85" customWidth="1"/>
    <col min="3826" max="3826" width="58.109375" style="85" customWidth="1"/>
    <col min="3827" max="3827" width="13.109375" style="85" customWidth="1"/>
    <col min="3828" max="3828" width="15.6640625" style="85" customWidth="1"/>
    <col min="3829" max="3829" width="15.5546875" style="85" customWidth="1"/>
    <col min="3830" max="3830" width="19.109375" style="85" customWidth="1"/>
    <col min="3831" max="3831" width="22.5546875" style="85" customWidth="1"/>
    <col min="3832" max="4076" width="9.109375" style="85"/>
    <col min="4077" max="4077" width="6.6640625" style="85" customWidth="1"/>
    <col min="4078" max="4078" width="8.5546875" style="85" customWidth="1"/>
    <col min="4079" max="4079" width="20.5546875" style="85" customWidth="1"/>
    <col min="4080" max="4080" width="36.44140625" style="85" customWidth="1"/>
    <col min="4081" max="4081" width="11.33203125" style="85" customWidth="1"/>
    <col min="4082" max="4082" width="58.109375" style="85" customWidth="1"/>
    <col min="4083" max="4083" width="13.109375" style="85" customWidth="1"/>
    <col min="4084" max="4084" width="15.6640625" style="85" customWidth="1"/>
    <col min="4085" max="4085" width="15.5546875" style="85" customWidth="1"/>
    <col min="4086" max="4086" width="19.109375" style="85" customWidth="1"/>
    <col min="4087" max="4087" width="22.5546875" style="85" customWidth="1"/>
    <col min="4088" max="4332" width="9.109375" style="85"/>
    <col min="4333" max="4333" width="6.6640625" style="85" customWidth="1"/>
    <col min="4334" max="4334" width="8.5546875" style="85" customWidth="1"/>
    <col min="4335" max="4335" width="20.5546875" style="85" customWidth="1"/>
    <col min="4336" max="4336" width="36.44140625" style="85" customWidth="1"/>
    <col min="4337" max="4337" width="11.33203125" style="85" customWidth="1"/>
    <col min="4338" max="4338" width="58.109375" style="85" customWidth="1"/>
    <col min="4339" max="4339" width="13.109375" style="85" customWidth="1"/>
    <col min="4340" max="4340" width="15.6640625" style="85" customWidth="1"/>
    <col min="4341" max="4341" width="15.5546875" style="85" customWidth="1"/>
    <col min="4342" max="4342" width="19.109375" style="85" customWidth="1"/>
    <col min="4343" max="4343" width="22.5546875" style="85" customWidth="1"/>
    <col min="4344" max="4588" width="9.109375" style="85"/>
    <col min="4589" max="4589" width="6.6640625" style="85" customWidth="1"/>
    <col min="4590" max="4590" width="8.5546875" style="85" customWidth="1"/>
    <col min="4591" max="4591" width="20.5546875" style="85" customWidth="1"/>
    <col min="4592" max="4592" width="36.44140625" style="85" customWidth="1"/>
    <col min="4593" max="4593" width="11.33203125" style="85" customWidth="1"/>
    <col min="4594" max="4594" width="58.109375" style="85" customWidth="1"/>
    <col min="4595" max="4595" width="13.109375" style="85" customWidth="1"/>
    <col min="4596" max="4596" width="15.6640625" style="85" customWidth="1"/>
    <col min="4597" max="4597" width="15.5546875" style="85" customWidth="1"/>
    <col min="4598" max="4598" width="19.109375" style="85" customWidth="1"/>
    <col min="4599" max="4599" width="22.5546875" style="85" customWidth="1"/>
    <col min="4600" max="4844" width="9.109375" style="85"/>
    <col min="4845" max="4845" width="6.6640625" style="85" customWidth="1"/>
    <col min="4846" max="4846" width="8.5546875" style="85" customWidth="1"/>
    <col min="4847" max="4847" width="20.5546875" style="85" customWidth="1"/>
    <col min="4848" max="4848" width="36.44140625" style="85" customWidth="1"/>
    <col min="4849" max="4849" width="11.33203125" style="85" customWidth="1"/>
    <col min="4850" max="4850" width="58.109375" style="85" customWidth="1"/>
    <col min="4851" max="4851" width="13.109375" style="85" customWidth="1"/>
    <col min="4852" max="4852" width="15.6640625" style="85" customWidth="1"/>
    <col min="4853" max="4853" width="15.5546875" style="85" customWidth="1"/>
    <col min="4854" max="4854" width="19.109375" style="85" customWidth="1"/>
    <col min="4855" max="4855" width="22.5546875" style="85" customWidth="1"/>
    <col min="4856" max="5100" width="9.109375" style="85"/>
    <col min="5101" max="5101" width="6.6640625" style="85" customWidth="1"/>
    <col min="5102" max="5102" width="8.5546875" style="85" customWidth="1"/>
    <col min="5103" max="5103" width="20.5546875" style="85" customWidth="1"/>
    <col min="5104" max="5104" width="36.44140625" style="85" customWidth="1"/>
    <col min="5105" max="5105" width="11.33203125" style="85" customWidth="1"/>
    <col min="5106" max="5106" width="58.109375" style="85" customWidth="1"/>
    <col min="5107" max="5107" width="13.109375" style="85" customWidth="1"/>
    <col min="5108" max="5108" width="15.6640625" style="85" customWidth="1"/>
    <col min="5109" max="5109" width="15.5546875" style="85" customWidth="1"/>
    <col min="5110" max="5110" width="19.109375" style="85" customWidth="1"/>
    <col min="5111" max="5111" width="22.5546875" style="85" customWidth="1"/>
    <col min="5112" max="5356" width="9.109375" style="85"/>
    <col min="5357" max="5357" width="6.6640625" style="85" customWidth="1"/>
    <col min="5358" max="5358" width="8.5546875" style="85" customWidth="1"/>
    <col min="5359" max="5359" width="20.5546875" style="85" customWidth="1"/>
    <col min="5360" max="5360" width="36.44140625" style="85" customWidth="1"/>
    <col min="5361" max="5361" width="11.33203125" style="85" customWidth="1"/>
    <col min="5362" max="5362" width="58.109375" style="85" customWidth="1"/>
    <col min="5363" max="5363" width="13.109375" style="85" customWidth="1"/>
    <col min="5364" max="5364" width="15.6640625" style="85" customWidth="1"/>
    <col min="5365" max="5365" width="15.5546875" style="85" customWidth="1"/>
    <col min="5366" max="5366" width="19.109375" style="85" customWidth="1"/>
    <col min="5367" max="5367" width="22.5546875" style="85" customWidth="1"/>
    <col min="5368" max="5612" width="9.109375" style="85"/>
    <col min="5613" max="5613" width="6.6640625" style="85" customWidth="1"/>
    <col min="5614" max="5614" width="8.5546875" style="85" customWidth="1"/>
    <col min="5615" max="5615" width="20.5546875" style="85" customWidth="1"/>
    <col min="5616" max="5616" width="36.44140625" style="85" customWidth="1"/>
    <col min="5617" max="5617" width="11.33203125" style="85" customWidth="1"/>
    <col min="5618" max="5618" width="58.109375" style="85" customWidth="1"/>
    <col min="5619" max="5619" width="13.109375" style="85" customWidth="1"/>
    <col min="5620" max="5620" width="15.6640625" style="85" customWidth="1"/>
    <col min="5621" max="5621" width="15.5546875" style="85" customWidth="1"/>
    <col min="5622" max="5622" width="19.109375" style="85" customWidth="1"/>
    <col min="5623" max="5623" width="22.5546875" style="85" customWidth="1"/>
    <col min="5624" max="5868" width="9.109375" style="85"/>
    <col min="5869" max="5869" width="6.6640625" style="85" customWidth="1"/>
    <col min="5870" max="5870" width="8.5546875" style="85" customWidth="1"/>
    <col min="5871" max="5871" width="20.5546875" style="85" customWidth="1"/>
    <col min="5872" max="5872" width="36.44140625" style="85" customWidth="1"/>
    <col min="5873" max="5873" width="11.33203125" style="85" customWidth="1"/>
    <col min="5874" max="5874" width="58.109375" style="85" customWidth="1"/>
    <col min="5875" max="5875" width="13.109375" style="85" customWidth="1"/>
    <col min="5876" max="5876" width="15.6640625" style="85" customWidth="1"/>
    <col min="5877" max="5877" width="15.5546875" style="85" customWidth="1"/>
    <col min="5878" max="5878" width="19.109375" style="85" customWidth="1"/>
    <col min="5879" max="5879" width="22.5546875" style="85" customWidth="1"/>
    <col min="5880" max="6124" width="9.109375" style="85"/>
    <col min="6125" max="6125" width="6.6640625" style="85" customWidth="1"/>
    <col min="6126" max="6126" width="8.5546875" style="85" customWidth="1"/>
    <col min="6127" max="6127" width="20.5546875" style="85" customWidth="1"/>
    <col min="6128" max="6128" width="36.44140625" style="85" customWidth="1"/>
    <col min="6129" max="6129" width="11.33203125" style="85" customWidth="1"/>
    <col min="6130" max="6130" width="58.109375" style="85" customWidth="1"/>
    <col min="6131" max="6131" width="13.109375" style="85" customWidth="1"/>
    <col min="6132" max="6132" width="15.6640625" style="85" customWidth="1"/>
    <col min="6133" max="6133" width="15.5546875" style="85" customWidth="1"/>
    <col min="6134" max="6134" width="19.109375" style="85" customWidth="1"/>
    <col min="6135" max="6135" width="22.5546875" style="85" customWidth="1"/>
    <col min="6136" max="6380" width="9.109375" style="85"/>
    <col min="6381" max="6381" width="6.6640625" style="85" customWidth="1"/>
    <col min="6382" max="6382" width="8.5546875" style="85" customWidth="1"/>
    <col min="6383" max="6383" width="20.5546875" style="85" customWidth="1"/>
    <col min="6384" max="6384" width="36.44140625" style="85" customWidth="1"/>
    <col min="6385" max="6385" width="11.33203125" style="85" customWidth="1"/>
    <col min="6386" max="6386" width="58.109375" style="85" customWidth="1"/>
    <col min="6387" max="6387" width="13.109375" style="85" customWidth="1"/>
    <col min="6388" max="6388" width="15.6640625" style="85" customWidth="1"/>
    <col min="6389" max="6389" width="15.5546875" style="85" customWidth="1"/>
    <col min="6390" max="6390" width="19.109375" style="85" customWidth="1"/>
    <col min="6391" max="6391" width="22.5546875" style="85" customWidth="1"/>
    <col min="6392" max="6636" width="9.109375" style="85"/>
    <col min="6637" max="6637" width="6.6640625" style="85" customWidth="1"/>
    <col min="6638" max="6638" width="8.5546875" style="85" customWidth="1"/>
    <col min="6639" max="6639" width="20.5546875" style="85" customWidth="1"/>
    <col min="6640" max="6640" width="36.44140625" style="85" customWidth="1"/>
    <col min="6641" max="6641" width="11.33203125" style="85" customWidth="1"/>
    <col min="6642" max="6642" width="58.109375" style="85" customWidth="1"/>
    <col min="6643" max="6643" width="13.109375" style="85" customWidth="1"/>
    <col min="6644" max="6644" width="15.6640625" style="85" customWidth="1"/>
    <col min="6645" max="6645" width="15.5546875" style="85" customWidth="1"/>
    <col min="6646" max="6646" width="19.109375" style="85" customWidth="1"/>
    <col min="6647" max="6647" width="22.5546875" style="85" customWidth="1"/>
    <col min="6648" max="6892" width="9.109375" style="85"/>
    <col min="6893" max="6893" width="6.6640625" style="85" customWidth="1"/>
    <col min="6894" max="6894" width="8.5546875" style="85" customWidth="1"/>
    <col min="6895" max="6895" width="20.5546875" style="85" customWidth="1"/>
    <col min="6896" max="6896" width="36.44140625" style="85" customWidth="1"/>
    <col min="6897" max="6897" width="11.33203125" style="85" customWidth="1"/>
    <col min="6898" max="6898" width="58.109375" style="85" customWidth="1"/>
    <col min="6899" max="6899" width="13.109375" style="85" customWidth="1"/>
    <col min="6900" max="6900" width="15.6640625" style="85" customWidth="1"/>
    <col min="6901" max="6901" width="15.5546875" style="85" customWidth="1"/>
    <col min="6902" max="6902" width="19.109375" style="85" customWidth="1"/>
    <col min="6903" max="6903" width="22.5546875" style="85" customWidth="1"/>
    <col min="6904" max="7148" width="9.109375" style="85"/>
    <col min="7149" max="7149" width="6.6640625" style="85" customWidth="1"/>
    <col min="7150" max="7150" width="8.5546875" style="85" customWidth="1"/>
    <col min="7151" max="7151" width="20.5546875" style="85" customWidth="1"/>
    <col min="7152" max="7152" width="36.44140625" style="85" customWidth="1"/>
    <col min="7153" max="7153" width="11.33203125" style="85" customWidth="1"/>
    <col min="7154" max="7154" width="58.109375" style="85" customWidth="1"/>
    <col min="7155" max="7155" width="13.109375" style="85" customWidth="1"/>
    <col min="7156" max="7156" width="15.6640625" style="85" customWidth="1"/>
    <col min="7157" max="7157" width="15.5546875" style="85" customWidth="1"/>
    <col min="7158" max="7158" width="19.109375" style="85" customWidth="1"/>
    <col min="7159" max="7159" width="22.5546875" style="85" customWidth="1"/>
    <col min="7160" max="7404" width="9.109375" style="85"/>
    <col min="7405" max="7405" width="6.6640625" style="85" customWidth="1"/>
    <col min="7406" max="7406" width="8.5546875" style="85" customWidth="1"/>
    <col min="7407" max="7407" width="20.5546875" style="85" customWidth="1"/>
    <col min="7408" max="7408" width="36.44140625" style="85" customWidth="1"/>
    <col min="7409" max="7409" width="11.33203125" style="85" customWidth="1"/>
    <col min="7410" max="7410" width="58.109375" style="85" customWidth="1"/>
    <col min="7411" max="7411" width="13.109375" style="85" customWidth="1"/>
    <col min="7412" max="7412" width="15.6640625" style="85" customWidth="1"/>
    <col min="7413" max="7413" width="15.5546875" style="85" customWidth="1"/>
    <col min="7414" max="7414" width="19.109375" style="85" customWidth="1"/>
    <col min="7415" max="7415" width="22.5546875" style="85" customWidth="1"/>
    <col min="7416" max="7660" width="9.109375" style="85"/>
    <col min="7661" max="7661" width="6.6640625" style="85" customWidth="1"/>
    <col min="7662" max="7662" width="8.5546875" style="85" customWidth="1"/>
    <col min="7663" max="7663" width="20.5546875" style="85" customWidth="1"/>
    <col min="7664" max="7664" width="36.44140625" style="85" customWidth="1"/>
    <col min="7665" max="7665" width="11.33203125" style="85" customWidth="1"/>
    <col min="7666" max="7666" width="58.109375" style="85" customWidth="1"/>
    <col min="7667" max="7667" width="13.109375" style="85" customWidth="1"/>
    <col min="7668" max="7668" width="15.6640625" style="85" customWidth="1"/>
    <col min="7669" max="7669" width="15.5546875" style="85" customWidth="1"/>
    <col min="7670" max="7670" width="19.109375" style="85" customWidth="1"/>
    <col min="7671" max="7671" width="22.5546875" style="85" customWidth="1"/>
    <col min="7672" max="7916" width="9.109375" style="85"/>
    <col min="7917" max="7917" width="6.6640625" style="85" customWidth="1"/>
    <col min="7918" max="7918" width="8.5546875" style="85" customWidth="1"/>
    <col min="7919" max="7919" width="20.5546875" style="85" customWidth="1"/>
    <col min="7920" max="7920" width="36.44140625" style="85" customWidth="1"/>
    <col min="7921" max="7921" width="11.33203125" style="85" customWidth="1"/>
    <col min="7922" max="7922" width="58.109375" style="85" customWidth="1"/>
    <col min="7923" max="7923" width="13.109375" style="85" customWidth="1"/>
    <col min="7924" max="7924" width="15.6640625" style="85" customWidth="1"/>
    <col min="7925" max="7925" width="15.5546875" style="85" customWidth="1"/>
    <col min="7926" max="7926" width="19.109375" style="85" customWidth="1"/>
    <col min="7927" max="7927" width="22.5546875" style="85" customWidth="1"/>
    <col min="7928" max="8172" width="9.109375" style="85"/>
    <col min="8173" max="8173" width="6.6640625" style="85" customWidth="1"/>
    <col min="8174" max="8174" width="8.5546875" style="85" customWidth="1"/>
    <col min="8175" max="8175" width="20.5546875" style="85" customWidth="1"/>
    <col min="8176" max="8176" width="36.44140625" style="85" customWidth="1"/>
    <col min="8177" max="8177" width="11.33203125" style="85" customWidth="1"/>
    <col min="8178" max="8178" width="58.109375" style="85" customWidth="1"/>
    <col min="8179" max="8179" width="13.109375" style="85" customWidth="1"/>
    <col min="8180" max="8180" width="15.6640625" style="85" customWidth="1"/>
    <col min="8181" max="8181" width="15.5546875" style="85" customWidth="1"/>
    <col min="8182" max="8182" width="19.109375" style="85" customWidth="1"/>
    <col min="8183" max="8183" width="22.5546875" style="85" customWidth="1"/>
    <col min="8184" max="8428" width="9.109375" style="85"/>
    <col min="8429" max="8429" width="6.6640625" style="85" customWidth="1"/>
    <col min="8430" max="8430" width="8.5546875" style="85" customWidth="1"/>
    <col min="8431" max="8431" width="20.5546875" style="85" customWidth="1"/>
    <col min="8432" max="8432" width="36.44140625" style="85" customWidth="1"/>
    <col min="8433" max="8433" width="11.33203125" style="85" customWidth="1"/>
    <col min="8434" max="8434" width="58.109375" style="85" customWidth="1"/>
    <col min="8435" max="8435" width="13.109375" style="85" customWidth="1"/>
    <col min="8436" max="8436" width="15.6640625" style="85" customWidth="1"/>
    <col min="8437" max="8437" width="15.5546875" style="85" customWidth="1"/>
    <col min="8438" max="8438" width="19.109375" style="85" customWidth="1"/>
    <col min="8439" max="8439" width="22.5546875" style="85" customWidth="1"/>
    <col min="8440" max="8684" width="9.109375" style="85"/>
    <col min="8685" max="8685" width="6.6640625" style="85" customWidth="1"/>
    <col min="8686" max="8686" width="8.5546875" style="85" customWidth="1"/>
    <col min="8687" max="8687" width="20.5546875" style="85" customWidth="1"/>
    <col min="8688" max="8688" width="36.44140625" style="85" customWidth="1"/>
    <col min="8689" max="8689" width="11.33203125" style="85" customWidth="1"/>
    <col min="8690" max="8690" width="58.109375" style="85" customWidth="1"/>
    <col min="8691" max="8691" width="13.109375" style="85" customWidth="1"/>
    <col min="8692" max="8692" width="15.6640625" style="85" customWidth="1"/>
    <col min="8693" max="8693" width="15.5546875" style="85" customWidth="1"/>
    <col min="8694" max="8694" width="19.109375" style="85" customWidth="1"/>
    <col min="8695" max="8695" width="22.5546875" style="85" customWidth="1"/>
    <col min="8696" max="8940" width="9.109375" style="85"/>
    <col min="8941" max="8941" width="6.6640625" style="85" customWidth="1"/>
    <col min="8942" max="8942" width="8.5546875" style="85" customWidth="1"/>
    <col min="8943" max="8943" width="20.5546875" style="85" customWidth="1"/>
    <col min="8944" max="8944" width="36.44140625" style="85" customWidth="1"/>
    <col min="8945" max="8945" width="11.33203125" style="85" customWidth="1"/>
    <col min="8946" max="8946" width="58.109375" style="85" customWidth="1"/>
    <col min="8947" max="8947" width="13.109375" style="85" customWidth="1"/>
    <col min="8948" max="8948" width="15.6640625" style="85" customWidth="1"/>
    <col min="8949" max="8949" width="15.5546875" style="85" customWidth="1"/>
    <col min="8950" max="8950" width="19.109375" style="85" customWidth="1"/>
    <col min="8951" max="8951" width="22.5546875" style="85" customWidth="1"/>
    <col min="8952" max="9196" width="9.109375" style="85"/>
    <col min="9197" max="9197" width="6.6640625" style="85" customWidth="1"/>
    <col min="9198" max="9198" width="8.5546875" style="85" customWidth="1"/>
    <col min="9199" max="9199" width="20.5546875" style="85" customWidth="1"/>
    <col min="9200" max="9200" width="36.44140625" style="85" customWidth="1"/>
    <col min="9201" max="9201" width="11.33203125" style="85" customWidth="1"/>
    <col min="9202" max="9202" width="58.109375" style="85" customWidth="1"/>
    <col min="9203" max="9203" width="13.109375" style="85" customWidth="1"/>
    <col min="9204" max="9204" width="15.6640625" style="85" customWidth="1"/>
    <col min="9205" max="9205" width="15.5546875" style="85" customWidth="1"/>
    <col min="9206" max="9206" width="19.109375" style="85" customWidth="1"/>
    <col min="9207" max="9207" width="22.5546875" style="85" customWidth="1"/>
    <col min="9208" max="9452" width="9.109375" style="85"/>
    <col min="9453" max="9453" width="6.6640625" style="85" customWidth="1"/>
    <col min="9454" max="9454" width="8.5546875" style="85" customWidth="1"/>
    <col min="9455" max="9455" width="20.5546875" style="85" customWidth="1"/>
    <col min="9456" max="9456" width="36.44140625" style="85" customWidth="1"/>
    <col min="9457" max="9457" width="11.33203125" style="85" customWidth="1"/>
    <col min="9458" max="9458" width="58.109375" style="85" customWidth="1"/>
    <col min="9459" max="9459" width="13.109375" style="85" customWidth="1"/>
    <col min="9460" max="9460" width="15.6640625" style="85" customWidth="1"/>
    <col min="9461" max="9461" width="15.5546875" style="85" customWidth="1"/>
    <col min="9462" max="9462" width="19.109375" style="85" customWidth="1"/>
    <col min="9463" max="9463" width="22.5546875" style="85" customWidth="1"/>
    <col min="9464" max="9708" width="9.109375" style="85"/>
    <col min="9709" max="9709" width="6.6640625" style="85" customWidth="1"/>
    <col min="9710" max="9710" width="8.5546875" style="85" customWidth="1"/>
    <col min="9711" max="9711" width="20.5546875" style="85" customWidth="1"/>
    <col min="9712" max="9712" width="36.44140625" style="85" customWidth="1"/>
    <col min="9713" max="9713" width="11.33203125" style="85" customWidth="1"/>
    <col min="9714" max="9714" width="58.109375" style="85" customWidth="1"/>
    <col min="9715" max="9715" width="13.109375" style="85" customWidth="1"/>
    <col min="9716" max="9716" width="15.6640625" style="85" customWidth="1"/>
    <col min="9717" max="9717" width="15.5546875" style="85" customWidth="1"/>
    <col min="9718" max="9718" width="19.109375" style="85" customWidth="1"/>
    <col min="9719" max="9719" width="22.5546875" style="85" customWidth="1"/>
    <col min="9720" max="9964" width="9.109375" style="85"/>
    <col min="9965" max="9965" width="6.6640625" style="85" customWidth="1"/>
    <col min="9966" max="9966" width="8.5546875" style="85" customWidth="1"/>
    <col min="9967" max="9967" width="20.5546875" style="85" customWidth="1"/>
    <col min="9968" max="9968" width="36.44140625" style="85" customWidth="1"/>
    <col min="9969" max="9969" width="11.33203125" style="85" customWidth="1"/>
    <col min="9970" max="9970" width="58.109375" style="85" customWidth="1"/>
    <col min="9971" max="9971" width="13.109375" style="85" customWidth="1"/>
    <col min="9972" max="9972" width="15.6640625" style="85" customWidth="1"/>
    <col min="9973" max="9973" width="15.5546875" style="85" customWidth="1"/>
    <col min="9974" max="9974" width="19.109375" style="85" customWidth="1"/>
    <col min="9975" max="9975" width="22.5546875" style="85" customWidth="1"/>
    <col min="9976" max="10220" width="9.109375" style="85"/>
    <col min="10221" max="10221" width="6.6640625" style="85" customWidth="1"/>
    <col min="10222" max="10222" width="8.5546875" style="85" customWidth="1"/>
    <col min="10223" max="10223" width="20.5546875" style="85" customWidth="1"/>
    <col min="10224" max="10224" width="36.44140625" style="85" customWidth="1"/>
    <col min="10225" max="10225" width="11.33203125" style="85" customWidth="1"/>
    <col min="10226" max="10226" width="58.109375" style="85" customWidth="1"/>
    <col min="10227" max="10227" width="13.109375" style="85" customWidth="1"/>
    <col min="10228" max="10228" width="15.6640625" style="85" customWidth="1"/>
    <col min="10229" max="10229" width="15.5546875" style="85" customWidth="1"/>
    <col min="10230" max="10230" width="19.109375" style="85" customWidth="1"/>
    <col min="10231" max="10231" width="22.5546875" style="85" customWidth="1"/>
    <col min="10232" max="10476" width="9.109375" style="85"/>
    <col min="10477" max="10477" width="6.6640625" style="85" customWidth="1"/>
    <col min="10478" max="10478" width="8.5546875" style="85" customWidth="1"/>
    <col min="10479" max="10479" width="20.5546875" style="85" customWidth="1"/>
    <col min="10480" max="10480" width="36.44140625" style="85" customWidth="1"/>
    <col min="10481" max="10481" width="11.33203125" style="85" customWidth="1"/>
    <col min="10482" max="10482" width="58.109375" style="85" customWidth="1"/>
    <col min="10483" max="10483" width="13.109375" style="85" customWidth="1"/>
    <col min="10484" max="10484" width="15.6640625" style="85" customWidth="1"/>
    <col min="10485" max="10485" width="15.5546875" style="85" customWidth="1"/>
    <col min="10486" max="10486" width="19.109375" style="85" customWidth="1"/>
    <col min="10487" max="10487" width="22.5546875" style="85" customWidth="1"/>
    <col min="10488" max="10732" width="9.109375" style="85"/>
    <col min="10733" max="10733" width="6.6640625" style="85" customWidth="1"/>
    <col min="10734" max="10734" width="8.5546875" style="85" customWidth="1"/>
    <col min="10735" max="10735" width="20.5546875" style="85" customWidth="1"/>
    <col min="10736" max="10736" width="36.44140625" style="85" customWidth="1"/>
    <col min="10737" max="10737" width="11.33203125" style="85" customWidth="1"/>
    <col min="10738" max="10738" width="58.109375" style="85" customWidth="1"/>
    <col min="10739" max="10739" width="13.109375" style="85" customWidth="1"/>
    <col min="10740" max="10740" width="15.6640625" style="85" customWidth="1"/>
    <col min="10741" max="10741" width="15.5546875" style="85" customWidth="1"/>
    <col min="10742" max="10742" width="19.109375" style="85" customWidth="1"/>
    <col min="10743" max="10743" width="22.5546875" style="85" customWidth="1"/>
    <col min="10744" max="10988" width="9.109375" style="85"/>
    <col min="10989" max="10989" width="6.6640625" style="85" customWidth="1"/>
    <col min="10990" max="10990" width="8.5546875" style="85" customWidth="1"/>
    <col min="10991" max="10991" width="20.5546875" style="85" customWidth="1"/>
    <col min="10992" max="10992" width="36.44140625" style="85" customWidth="1"/>
    <col min="10993" max="10993" width="11.33203125" style="85" customWidth="1"/>
    <col min="10994" max="10994" width="58.109375" style="85" customWidth="1"/>
    <col min="10995" max="10995" width="13.109375" style="85" customWidth="1"/>
    <col min="10996" max="10996" width="15.6640625" style="85" customWidth="1"/>
    <col min="10997" max="10997" width="15.5546875" style="85" customWidth="1"/>
    <col min="10998" max="10998" width="19.109375" style="85" customWidth="1"/>
    <col min="10999" max="10999" width="22.5546875" style="85" customWidth="1"/>
    <col min="11000" max="11244" width="9.109375" style="85"/>
    <col min="11245" max="11245" width="6.6640625" style="85" customWidth="1"/>
    <col min="11246" max="11246" width="8.5546875" style="85" customWidth="1"/>
    <col min="11247" max="11247" width="20.5546875" style="85" customWidth="1"/>
    <col min="11248" max="11248" width="36.44140625" style="85" customWidth="1"/>
    <col min="11249" max="11249" width="11.33203125" style="85" customWidth="1"/>
    <col min="11250" max="11250" width="58.109375" style="85" customWidth="1"/>
    <col min="11251" max="11251" width="13.109375" style="85" customWidth="1"/>
    <col min="11252" max="11252" width="15.6640625" style="85" customWidth="1"/>
    <col min="11253" max="11253" width="15.5546875" style="85" customWidth="1"/>
    <col min="11254" max="11254" width="19.109375" style="85" customWidth="1"/>
    <col min="11255" max="11255" width="22.5546875" style="85" customWidth="1"/>
    <col min="11256" max="11500" width="9.109375" style="85"/>
    <col min="11501" max="11501" width="6.6640625" style="85" customWidth="1"/>
    <col min="11502" max="11502" width="8.5546875" style="85" customWidth="1"/>
    <col min="11503" max="11503" width="20.5546875" style="85" customWidth="1"/>
    <col min="11504" max="11504" width="36.44140625" style="85" customWidth="1"/>
    <col min="11505" max="11505" width="11.33203125" style="85" customWidth="1"/>
    <col min="11506" max="11506" width="58.109375" style="85" customWidth="1"/>
    <col min="11507" max="11507" width="13.109375" style="85" customWidth="1"/>
    <col min="11508" max="11508" width="15.6640625" style="85" customWidth="1"/>
    <col min="11509" max="11509" width="15.5546875" style="85" customWidth="1"/>
    <col min="11510" max="11510" width="19.109375" style="85" customWidth="1"/>
    <col min="11511" max="11511" width="22.5546875" style="85" customWidth="1"/>
    <col min="11512" max="11756" width="9.109375" style="85"/>
    <col min="11757" max="11757" width="6.6640625" style="85" customWidth="1"/>
    <col min="11758" max="11758" width="8.5546875" style="85" customWidth="1"/>
    <col min="11759" max="11759" width="20.5546875" style="85" customWidth="1"/>
    <col min="11760" max="11760" width="36.44140625" style="85" customWidth="1"/>
    <col min="11761" max="11761" width="11.33203125" style="85" customWidth="1"/>
    <col min="11762" max="11762" width="58.109375" style="85" customWidth="1"/>
    <col min="11763" max="11763" width="13.109375" style="85" customWidth="1"/>
    <col min="11764" max="11764" width="15.6640625" style="85" customWidth="1"/>
    <col min="11765" max="11765" width="15.5546875" style="85" customWidth="1"/>
    <col min="11766" max="11766" width="19.109375" style="85" customWidth="1"/>
    <col min="11767" max="11767" width="22.5546875" style="85" customWidth="1"/>
    <col min="11768" max="12012" width="9.109375" style="85"/>
    <col min="12013" max="12013" width="6.6640625" style="85" customWidth="1"/>
    <col min="12014" max="12014" width="8.5546875" style="85" customWidth="1"/>
    <col min="12015" max="12015" width="20.5546875" style="85" customWidth="1"/>
    <col min="12016" max="12016" width="36.44140625" style="85" customWidth="1"/>
    <col min="12017" max="12017" width="11.33203125" style="85" customWidth="1"/>
    <col min="12018" max="12018" width="58.109375" style="85" customWidth="1"/>
    <col min="12019" max="12019" width="13.109375" style="85" customWidth="1"/>
    <col min="12020" max="12020" width="15.6640625" style="85" customWidth="1"/>
    <col min="12021" max="12021" width="15.5546875" style="85" customWidth="1"/>
    <col min="12022" max="12022" width="19.109375" style="85" customWidth="1"/>
    <col min="12023" max="12023" width="22.5546875" style="85" customWidth="1"/>
    <col min="12024" max="12268" width="9.109375" style="85"/>
    <col min="12269" max="12269" width="6.6640625" style="85" customWidth="1"/>
    <col min="12270" max="12270" width="8.5546875" style="85" customWidth="1"/>
    <col min="12271" max="12271" width="20.5546875" style="85" customWidth="1"/>
    <col min="12272" max="12272" width="36.44140625" style="85" customWidth="1"/>
    <col min="12273" max="12273" width="11.33203125" style="85" customWidth="1"/>
    <col min="12274" max="12274" width="58.109375" style="85" customWidth="1"/>
    <col min="12275" max="12275" width="13.109375" style="85" customWidth="1"/>
    <col min="12276" max="12276" width="15.6640625" style="85" customWidth="1"/>
    <col min="12277" max="12277" width="15.5546875" style="85" customWidth="1"/>
    <col min="12278" max="12278" width="19.109375" style="85" customWidth="1"/>
    <col min="12279" max="12279" width="22.5546875" style="85" customWidth="1"/>
    <col min="12280" max="12524" width="9.109375" style="85"/>
    <col min="12525" max="12525" width="6.6640625" style="85" customWidth="1"/>
    <col min="12526" max="12526" width="8.5546875" style="85" customWidth="1"/>
    <col min="12527" max="12527" width="20.5546875" style="85" customWidth="1"/>
    <col min="12528" max="12528" width="36.44140625" style="85" customWidth="1"/>
    <col min="12529" max="12529" width="11.33203125" style="85" customWidth="1"/>
    <col min="12530" max="12530" width="58.109375" style="85" customWidth="1"/>
    <col min="12531" max="12531" width="13.109375" style="85" customWidth="1"/>
    <col min="12532" max="12532" width="15.6640625" style="85" customWidth="1"/>
    <col min="12533" max="12533" width="15.5546875" style="85" customWidth="1"/>
    <col min="12534" max="12534" width="19.109375" style="85" customWidth="1"/>
    <col min="12535" max="12535" width="22.5546875" style="85" customWidth="1"/>
    <col min="12536" max="12780" width="9.109375" style="85"/>
    <col min="12781" max="12781" width="6.6640625" style="85" customWidth="1"/>
    <col min="12782" max="12782" width="8.5546875" style="85" customWidth="1"/>
    <col min="12783" max="12783" width="20.5546875" style="85" customWidth="1"/>
    <col min="12784" max="12784" width="36.44140625" style="85" customWidth="1"/>
    <col min="12785" max="12785" width="11.33203125" style="85" customWidth="1"/>
    <col min="12786" max="12786" width="58.109375" style="85" customWidth="1"/>
    <col min="12787" max="12787" width="13.109375" style="85" customWidth="1"/>
    <col min="12788" max="12788" width="15.6640625" style="85" customWidth="1"/>
    <col min="12789" max="12789" width="15.5546875" style="85" customWidth="1"/>
    <col min="12790" max="12790" width="19.109375" style="85" customWidth="1"/>
    <col min="12791" max="12791" width="22.5546875" style="85" customWidth="1"/>
    <col min="12792" max="13036" width="9.109375" style="85"/>
    <col min="13037" max="13037" width="6.6640625" style="85" customWidth="1"/>
    <col min="13038" max="13038" width="8.5546875" style="85" customWidth="1"/>
    <col min="13039" max="13039" width="20.5546875" style="85" customWidth="1"/>
    <col min="13040" max="13040" width="36.44140625" style="85" customWidth="1"/>
    <col min="13041" max="13041" width="11.33203125" style="85" customWidth="1"/>
    <col min="13042" max="13042" width="58.109375" style="85" customWidth="1"/>
    <col min="13043" max="13043" width="13.109375" style="85" customWidth="1"/>
    <col min="13044" max="13044" width="15.6640625" style="85" customWidth="1"/>
    <col min="13045" max="13045" width="15.5546875" style="85" customWidth="1"/>
    <col min="13046" max="13046" width="19.109375" style="85" customWidth="1"/>
    <col min="13047" max="13047" width="22.5546875" style="85" customWidth="1"/>
    <col min="13048" max="13292" width="9.109375" style="85"/>
    <col min="13293" max="13293" width="6.6640625" style="85" customWidth="1"/>
    <col min="13294" max="13294" width="8.5546875" style="85" customWidth="1"/>
    <col min="13295" max="13295" width="20.5546875" style="85" customWidth="1"/>
    <col min="13296" max="13296" width="36.44140625" style="85" customWidth="1"/>
    <col min="13297" max="13297" width="11.33203125" style="85" customWidth="1"/>
    <col min="13298" max="13298" width="58.109375" style="85" customWidth="1"/>
    <col min="13299" max="13299" width="13.109375" style="85" customWidth="1"/>
    <col min="13300" max="13300" width="15.6640625" style="85" customWidth="1"/>
    <col min="13301" max="13301" width="15.5546875" style="85" customWidth="1"/>
    <col min="13302" max="13302" width="19.109375" style="85" customWidth="1"/>
    <col min="13303" max="13303" width="22.5546875" style="85" customWidth="1"/>
    <col min="13304" max="13548" width="9.109375" style="85"/>
    <col min="13549" max="13549" width="6.6640625" style="85" customWidth="1"/>
    <col min="13550" max="13550" width="8.5546875" style="85" customWidth="1"/>
    <col min="13551" max="13551" width="20.5546875" style="85" customWidth="1"/>
    <col min="13552" max="13552" width="36.44140625" style="85" customWidth="1"/>
    <col min="13553" max="13553" width="11.33203125" style="85" customWidth="1"/>
    <col min="13554" max="13554" width="58.109375" style="85" customWidth="1"/>
    <col min="13555" max="13555" width="13.109375" style="85" customWidth="1"/>
    <col min="13556" max="13556" width="15.6640625" style="85" customWidth="1"/>
    <col min="13557" max="13557" width="15.5546875" style="85" customWidth="1"/>
    <col min="13558" max="13558" width="19.109375" style="85" customWidth="1"/>
    <col min="13559" max="13559" width="22.5546875" style="85" customWidth="1"/>
    <col min="13560" max="13804" width="9.109375" style="85"/>
    <col min="13805" max="13805" width="6.6640625" style="85" customWidth="1"/>
    <col min="13806" max="13806" width="8.5546875" style="85" customWidth="1"/>
    <col min="13807" max="13807" width="20.5546875" style="85" customWidth="1"/>
    <col min="13808" max="13808" width="36.44140625" style="85" customWidth="1"/>
    <col min="13809" max="13809" width="11.33203125" style="85" customWidth="1"/>
    <col min="13810" max="13810" width="58.109375" style="85" customWidth="1"/>
    <col min="13811" max="13811" width="13.109375" style="85" customWidth="1"/>
    <col min="13812" max="13812" width="15.6640625" style="85" customWidth="1"/>
    <col min="13813" max="13813" width="15.5546875" style="85" customWidth="1"/>
    <col min="13814" max="13814" width="19.109375" style="85" customWidth="1"/>
    <col min="13815" max="13815" width="22.5546875" style="85" customWidth="1"/>
    <col min="13816" max="14060" width="9.109375" style="85"/>
    <col min="14061" max="14061" width="6.6640625" style="85" customWidth="1"/>
    <col min="14062" max="14062" width="8.5546875" style="85" customWidth="1"/>
    <col min="14063" max="14063" width="20.5546875" style="85" customWidth="1"/>
    <col min="14064" max="14064" width="36.44140625" style="85" customWidth="1"/>
    <col min="14065" max="14065" width="11.33203125" style="85" customWidth="1"/>
    <col min="14066" max="14066" width="58.109375" style="85" customWidth="1"/>
    <col min="14067" max="14067" width="13.109375" style="85" customWidth="1"/>
    <col min="14068" max="14068" width="15.6640625" style="85" customWidth="1"/>
    <col min="14069" max="14069" width="15.5546875" style="85" customWidth="1"/>
    <col min="14070" max="14070" width="19.109375" style="85" customWidth="1"/>
    <col min="14071" max="14071" width="22.5546875" style="85" customWidth="1"/>
    <col min="14072" max="14316" width="9.109375" style="85"/>
    <col min="14317" max="14317" width="6.6640625" style="85" customWidth="1"/>
    <col min="14318" max="14318" width="8.5546875" style="85" customWidth="1"/>
    <col min="14319" max="14319" width="20.5546875" style="85" customWidth="1"/>
    <col min="14320" max="14320" width="36.44140625" style="85" customWidth="1"/>
    <col min="14321" max="14321" width="11.33203125" style="85" customWidth="1"/>
    <col min="14322" max="14322" width="58.109375" style="85" customWidth="1"/>
    <col min="14323" max="14323" width="13.109375" style="85" customWidth="1"/>
    <col min="14324" max="14324" width="15.6640625" style="85" customWidth="1"/>
    <col min="14325" max="14325" width="15.5546875" style="85" customWidth="1"/>
    <col min="14326" max="14326" width="19.109375" style="85" customWidth="1"/>
    <col min="14327" max="14327" width="22.5546875" style="85" customWidth="1"/>
    <col min="14328" max="14572" width="9.109375" style="85"/>
    <col min="14573" max="14573" width="6.6640625" style="85" customWidth="1"/>
    <col min="14574" max="14574" width="8.5546875" style="85" customWidth="1"/>
    <col min="14575" max="14575" width="20.5546875" style="85" customWidth="1"/>
    <col min="14576" max="14576" width="36.44140625" style="85" customWidth="1"/>
    <col min="14577" max="14577" width="11.33203125" style="85" customWidth="1"/>
    <col min="14578" max="14578" width="58.109375" style="85" customWidth="1"/>
    <col min="14579" max="14579" width="13.109375" style="85" customWidth="1"/>
    <col min="14580" max="14580" width="15.6640625" style="85" customWidth="1"/>
    <col min="14581" max="14581" width="15.5546875" style="85" customWidth="1"/>
    <col min="14582" max="14582" width="19.109375" style="85" customWidth="1"/>
    <col min="14583" max="14583" width="22.5546875" style="85" customWidth="1"/>
    <col min="14584" max="14828" width="9.109375" style="85"/>
    <col min="14829" max="14829" width="6.6640625" style="85" customWidth="1"/>
    <col min="14830" max="14830" width="8.5546875" style="85" customWidth="1"/>
    <col min="14831" max="14831" width="20.5546875" style="85" customWidth="1"/>
    <col min="14832" max="14832" width="36.44140625" style="85" customWidth="1"/>
    <col min="14833" max="14833" width="11.33203125" style="85" customWidth="1"/>
    <col min="14834" max="14834" width="58.109375" style="85" customWidth="1"/>
    <col min="14835" max="14835" width="13.109375" style="85" customWidth="1"/>
    <col min="14836" max="14836" width="15.6640625" style="85" customWidth="1"/>
    <col min="14837" max="14837" width="15.5546875" style="85" customWidth="1"/>
    <col min="14838" max="14838" width="19.109375" style="85" customWidth="1"/>
    <col min="14839" max="14839" width="22.5546875" style="85" customWidth="1"/>
    <col min="14840" max="15084" width="9.109375" style="85"/>
    <col min="15085" max="15085" width="6.6640625" style="85" customWidth="1"/>
    <col min="15086" max="15086" width="8.5546875" style="85" customWidth="1"/>
    <col min="15087" max="15087" width="20.5546875" style="85" customWidth="1"/>
    <col min="15088" max="15088" width="36.44140625" style="85" customWidth="1"/>
    <col min="15089" max="15089" width="11.33203125" style="85" customWidth="1"/>
    <col min="15090" max="15090" width="58.109375" style="85" customWidth="1"/>
    <col min="15091" max="15091" width="13.109375" style="85" customWidth="1"/>
    <col min="15092" max="15092" width="15.6640625" style="85" customWidth="1"/>
    <col min="15093" max="15093" width="15.5546875" style="85" customWidth="1"/>
    <col min="15094" max="15094" width="19.109375" style="85" customWidth="1"/>
    <col min="15095" max="15095" width="22.5546875" style="85" customWidth="1"/>
    <col min="15096" max="15340" width="9.109375" style="85"/>
    <col min="15341" max="15341" width="6.6640625" style="85" customWidth="1"/>
    <col min="15342" max="15342" width="8.5546875" style="85" customWidth="1"/>
    <col min="15343" max="15343" width="20.5546875" style="85" customWidth="1"/>
    <col min="15344" max="15344" width="36.44140625" style="85" customWidth="1"/>
    <col min="15345" max="15345" width="11.33203125" style="85" customWidth="1"/>
    <col min="15346" max="15346" width="58.109375" style="85" customWidth="1"/>
    <col min="15347" max="15347" width="13.109375" style="85" customWidth="1"/>
    <col min="15348" max="15348" width="15.6640625" style="85" customWidth="1"/>
    <col min="15349" max="15349" width="15.5546875" style="85" customWidth="1"/>
    <col min="15350" max="15350" width="19.109375" style="85" customWidth="1"/>
    <col min="15351" max="15351" width="22.5546875" style="85" customWidth="1"/>
    <col min="15352" max="15596" width="9.109375" style="85"/>
    <col min="15597" max="15597" width="6.6640625" style="85" customWidth="1"/>
    <col min="15598" max="15598" width="8.5546875" style="85" customWidth="1"/>
    <col min="15599" max="15599" width="20.5546875" style="85" customWidth="1"/>
    <col min="15600" max="15600" width="36.44140625" style="85" customWidth="1"/>
    <col min="15601" max="15601" width="11.33203125" style="85" customWidth="1"/>
    <col min="15602" max="15602" width="58.109375" style="85" customWidth="1"/>
    <col min="15603" max="15603" width="13.109375" style="85" customWidth="1"/>
    <col min="15604" max="15604" width="15.6640625" style="85" customWidth="1"/>
    <col min="15605" max="15605" width="15.5546875" style="85" customWidth="1"/>
    <col min="15606" max="15606" width="19.109375" style="85" customWidth="1"/>
    <col min="15607" max="15607" width="22.5546875" style="85" customWidth="1"/>
    <col min="15608" max="15852" width="9.109375" style="85"/>
    <col min="15853" max="15853" width="6.6640625" style="85" customWidth="1"/>
    <col min="15854" max="15854" width="8.5546875" style="85" customWidth="1"/>
    <col min="15855" max="15855" width="20.5546875" style="85" customWidth="1"/>
    <col min="15856" max="15856" width="36.44140625" style="85" customWidth="1"/>
    <col min="15857" max="15857" width="11.33203125" style="85" customWidth="1"/>
    <col min="15858" max="15858" width="58.109375" style="85" customWidth="1"/>
    <col min="15859" max="15859" width="13.109375" style="85" customWidth="1"/>
    <col min="15860" max="15860" width="15.6640625" style="85" customWidth="1"/>
    <col min="15861" max="15861" width="15.5546875" style="85" customWidth="1"/>
    <col min="15862" max="15862" width="19.109375" style="85" customWidth="1"/>
    <col min="15863" max="15863" width="22.5546875" style="85" customWidth="1"/>
    <col min="15864" max="16108" width="9.109375" style="85"/>
    <col min="16109" max="16109" width="6.6640625" style="85" customWidth="1"/>
    <col min="16110" max="16110" width="8.5546875" style="85" customWidth="1"/>
    <col min="16111" max="16111" width="20.5546875" style="85" customWidth="1"/>
    <col min="16112" max="16112" width="36.44140625" style="85" customWidth="1"/>
    <col min="16113" max="16113" width="11.33203125" style="85" customWidth="1"/>
    <col min="16114" max="16114" width="58.109375" style="85" customWidth="1"/>
    <col min="16115" max="16115" width="13.109375" style="85" customWidth="1"/>
    <col min="16116" max="16116" width="15.6640625" style="85" customWidth="1"/>
    <col min="16117" max="16117" width="15.5546875" style="85" customWidth="1"/>
    <col min="16118" max="16118" width="19.109375" style="85" customWidth="1"/>
    <col min="16119" max="16119" width="22.5546875" style="85" customWidth="1"/>
    <col min="16120" max="16384" width="9.109375" style="85"/>
  </cols>
  <sheetData>
    <row r="1" spans="1:10" s="70" customFormat="1" ht="21.75" customHeight="1" thickBot="1">
      <c r="B1" s="71"/>
      <c r="C1" s="71"/>
      <c r="D1" s="71"/>
      <c r="G1" s="72"/>
      <c r="I1" s="71"/>
      <c r="J1" s="71"/>
    </row>
    <row r="2" spans="1:10" s="74" customFormat="1" ht="33.75" customHeight="1" thickBot="1">
      <c r="A2" s="73"/>
      <c r="B2" s="588" t="s">
        <v>361</v>
      </c>
      <c r="C2" s="589"/>
      <c r="D2" s="589"/>
      <c r="E2" s="589"/>
      <c r="F2" s="589"/>
      <c r="G2" s="589"/>
      <c r="H2" s="589"/>
      <c r="I2" s="589"/>
      <c r="J2" s="589"/>
    </row>
    <row r="3" spans="1:10" s="74" customFormat="1" ht="22.5" customHeight="1">
      <c r="A3" s="73"/>
      <c r="B3" s="590" t="s">
        <v>362</v>
      </c>
      <c r="C3" s="591"/>
      <c r="D3" s="75"/>
      <c r="E3" s="592"/>
      <c r="F3" s="593"/>
      <c r="G3" s="593"/>
      <c r="H3" s="593"/>
      <c r="I3" s="593"/>
      <c r="J3" s="593"/>
    </row>
    <row r="4" spans="1:10" s="74" customFormat="1" ht="22.5" customHeight="1">
      <c r="A4" s="73"/>
      <c r="B4" s="596" t="s">
        <v>363</v>
      </c>
      <c r="C4" s="597"/>
      <c r="D4" s="76" t="s">
        <v>364</v>
      </c>
      <c r="E4" s="594"/>
      <c r="F4" s="595"/>
      <c r="G4" s="595"/>
      <c r="H4" s="595"/>
      <c r="I4" s="595"/>
      <c r="J4" s="595"/>
    </row>
    <row r="5" spans="1:10" s="74" customFormat="1" ht="21" customHeight="1">
      <c r="A5" s="73"/>
      <c r="B5" s="596" t="s">
        <v>365</v>
      </c>
      <c r="C5" s="597"/>
      <c r="D5" s="77" t="s">
        <v>366</v>
      </c>
      <c r="E5" s="594"/>
      <c r="F5" s="595"/>
      <c r="G5" s="595"/>
      <c r="H5" s="595"/>
      <c r="I5" s="595"/>
      <c r="J5" s="595"/>
    </row>
    <row r="6" spans="1:10" s="74" customFormat="1" ht="21" customHeight="1">
      <c r="A6" s="73"/>
      <c r="B6" s="598" t="s">
        <v>367</v>
      </c>
      <c r="C6" s="599"/>
      <c r="D6" s="78"/>
      <c r="E6" s="594"/>
      <c r="F6" s="595"/>
      <c r="G6" s="595"/>
      <c r="H6" s="595"/>
      <c r="I6" s="595"/>
      <c r="J6" s="595"/>
    </row>
    <row r="7" spans="1:10" s="81" customFormat="1" ht="24.75" customHeight="1">
      <c r="A7" s="79"/>
      <c r="B7" s="602" t="s">
        <v>368</v>
      </c>
      <c r="C7" s="603"/>
      <c r="D7" s="604" t="s">
        <v>369</v>
      </c>
      <c r="E7" s="604"/>
      <c r="F7" s="604"/>
      <c r="G7" s="604" t="s">
        <v>370</v>
      </c>
      <c r="H7" s="604"/>
      <c r="I7" s="604"/>
      <c r="J7" s="80">
        <f>J279</f>
        <v>0</v>
      </c>
    </row>
    <row r="8" spans="1:10" ht="21.75" customHeight="1">
      <c r="B8" s="605" t="s">
        <v>371</v>
      </c>
      <c r="C8" s="606"/>
      <c r="D8" s="82"/>
      <c r="E8" s="83"/>
      <c r="F8" s="83"/>
      <c r="G8" s="607" t="s">
        <v>372</v>
      </c>
      <c r="H8" s="607"/>
      <c r="I8" s="607"/>
      <c r="J8" s="84" t="e">
        <f>J7/D8</f>
        <v>#DIV/0!</v>
      </c>
    </row>
    <row r="9" spans="1:10" ht="20.25" customHeight="1" thickBot="1">
      <c r="B9" s="608" t="s">
        <v>373</v>
      </c>
      <c r="C9" s="609"/>
      <c r="D9" s="609"/>
      <c r="E9" s="86"/>
      <c r="F9" s="86"/>
      <c r="G9" s="610" t="s">
        <v>374</v>
      </c>
      <c r="H9" s="610"/>
      <c r="I9" s="610"/>
      <c r="J9" s="87" t="e">
        <f>(J7/73)/D8</f>
        <v>#DIV/0!</v>
      </c>
    </row>
    <row r="10" spans="1:10" ht="22.5" customHeight="1" thickBot="1">
      <c r="B10" s="611" t="s">
        <v>375</v>
      </c>
      <c r="C10" s="612"/>
      <c r="D10" s="612"/>
      <c r="E10" s="612"/>
      <c r="F10" s="612"/>
      <c r="G10" s="612"/>
      <c r="H10" s="612"/>
      <c r="I10" s="612"/>
      <c r="J10" s="612"/>
    </row>
    <row r="11" spans="1:10" s="92" customFormat="1" ht="30" customHeight="1">
      <c r="A11" s="88"/>
      <c r="B11" s="89" t="s">
        <v>376</v>
      </c>
      <c r="C11" s="89" t="s">
        <v>377</v>
      </c>
      <c r="D11" s="613" t="s">
        <v>378</v>
      </c>
      <c r="E11" s="89" t="s">
        <v>379</v>
      </c>
      <c r="F11" s="89" t="s">
        <v>380</v>
      </c>
      <c r="G11" s="90" t="s">
        <v>2</v>
      </c>
      <c r="H11" s="89" t="s">
        <v>7</v>
      </c>
      <c r="I11" s="91" t="s">
        <v>381</v>
      </c>
      <c r="J11" s="91" t="s">
        <v>20</v>
      </c>
    </row>
    <row r="12" spans="1:10" s="92" customFormat="1" ht="16.2" thickBot="1">
      <c r="A12" s="88"/>
      <c r="B12" s="93"/>
      <c r="C12" s="93">
        <f>'Activity Unit Cost Est'!F1</f>
        <v>0</v>
      </c>
      <c r="D12" s="614"/>
      <c r="E12" s="94" t="s">
        <v>382</v>
      </c>
      <c r="F12" s="93"/>
      <c r="G12" s="95"/>
      <c r="H12" s="93"/>
      <c r="I12" s="96" t="s">
        <v>383</v>
      </c>
      <c r="J12" s="96" t="s">
        <v>383</v>
      </c>
    </row>
    <row r="13" spans="1:10" s="92" customFormat="1" ht="33" customHeight="1" thickBot="1">
      <c r="A13" s="88"/>
      <c r="B13" s="97"/>
      <c r="C13" s="615" t="s">
        <v>384</v>
      </c>
      <c r="D13" s="616"/>
      <c r="E13" s="616"/>
      <c r="F13" s="616"/>
      <c r="G13" s="616"/>
      <c r="H13" s="616"/>
      <c r="I13" s="616"/>
      <c r="J13" s="616"/>
    </row>
    <row r="14" spans="1:10" ht="17.399999999999999" thickBot="1">
      <c r="B14" s="600" t="s">
        <v>385</v>
      </c>
      <c r="C14" s="99">
        <v>1</v>
      </c>
      <c r="D14" s="100"/>
      <c r="E14" s="100"/>
      <c r="F14" s="101" t="s">
        <v>386</v>
      </c>
      <c r="G14" s="102">
        <v>1</v>
      </c>
      <c r="H14" s="103" t="s">
        <v>387</v>
      </c>
      <c r="I14" s="104">
        <f>J14/G14</f>
        <v>14</v>
      </c>
      <c r="J14" s="105">
        <f>J15</f>
        <v>14</v>
      </c>
    </row>
    <row r="15" spans="1:10">
      <c r="B15" s="601"/>
      <c r="C15" s="106">
        <v>1.01</v>
      </c>
      <c r="D15" s="107">
        <v>0.04</v>
      </c>
      <c r="E15" s="108"/>
      <c r="F15" s="109" t="s">
        <v>388</v>
      </c>
      <c r="G15" s="110">
        <f>G14*D15</f>
        <v>0.04</v>
      </c>
      <c r="H15" s="109" t="s">
        <v>389</v>
      </c>
      <c r="I15" s="111">
        <v>350</v>
      </c>
      <c r="J15" s="111">
        <f>G15*I15</f>
        <v>14</v>
      </c>
    </row>
    <row r="16" spans="1:10" ht="14.4" thickBot="1">
      <c r="B16" s="617" t="s">
        <v>390</v>
      </c>
      <c r="C16" s="618"/>
      <c r="D16" s="618"/>
      <c r="E16" s="618"/>
      <c r="F16" s="618"/>
      <c r="G16" s="618"/>
      <c r="H16" s="618"/>
      <c r="I16" s="618"/>
      <c r="J16" s="618"/>
    </row>
    <row r="17" spans="1:10" ht="17.399999999999999" thickBot="1">
      <c r="B17" s="600" t="s">
        <v>391</v>
      </c>
      <c r="C17" s="99">
        <v>2</v>
      </c>
      <c r="D17" s="100"/>
      <c r="E17" s="103"/>
      <c r="F17" s="103" t="s">
        <v>392</v>
      </c>
      <c r="G17" s="102">
        <v>1</v>
      </c>
      <c r="H17" s="103" t="s">
        <v>393</v>
      </c>
      <c r="I17" s="104">
        <f>J17/G17</f>
        <v>140</v>
      </c>
      <c r="J17" s="105">
        <f>J18</f>
        <v>140</v>
      </c>
    </row>
    <row r="18" spans="1:10">
      <c r="B18" s="601"/>
      <c r="C18" s="106">
        <v>2.0099999999999998</v>
      </c>
      <c r="D18" s="107">
        <v>0.4</v>
      </c>
      <c r="E18" s="113"/>
      <c r="F18" s="113" t="s">
        <v>394</v>
      </c>
      <c r="G18" s="114">
        <f>G17*D18</f>
        <v>0.4</v>
      </c>
      <c r="H18" s="113" t="s">
        <v>389</v>
      </c>
      <c r="I18" s="111">
        <v>350</v>
      </c>
      <c r="J18" s="111">
        <f>G18*I18</f>
        <v>140</v>
      </c>
    </row>
    <row r="19" spans="1:10" ht="14.4" thickBot="1">
      <c r="B19" s="619" t="s">
        <v>395</v>
      </c>
      <c r="C19" s="620"/>
      <c r="D19" s="620"/>
      <c r="E19" s="620"/>
      <c r="F19" s="620"/>
      <c r="G19" s="620"/>
      <c r="H19" s="620"/>
      <c r="I19" s="620"/>
      <c r="J19" s="620"/>
    </row>
    <row r="20" spans="1:10" ht="17.399999999999999" thickBot="1">
      <c r="B20" s="600" t="s">
        <v>396</v>
      </c>
      <c r="C20" s="99">
        <v>3</v>
      </c>
      <c r="D20" s="100"/>
      <c r="E20" s="103"/>
      <c r="F20" s="103" t="s">
        <v>397</v>
      </c>
      <c r="G20" s="117">
        <v>1</v>
      </c>
      <c r="H20" s="103" t="s">
        <v>393</v>
      </c>
      <c r="I20" s="104">
        <f>J20/G20</f>
        <v>2504.9250000000002</v>
      </c>
      <c r="J20" s="105">
        <f>SUM(J21:J26)</f>
        <v>2504.9250000000002</v>
      </c>
    </row>
    <row r="21" spans="1:10" ht="16.8">
      <c r="B21" s="621"/>
      <c r="C21" s="106">
        <v>3.01</v>
      </c>
      <c r="D21" s="107">
        <v>1.1000000000000001</v>
      </c>
      <c r="E21" s="113"/>
      <c r="F21" s="113" t="s">
        <v>398</v>
      </c>
      <c r="G21" s="114">
        <f t="shared" ref="G21:G26" si="0">$G$20*D21</f>
        <v>1.1000000000000001</v>
      </c>
      <c r="H21" s="113" t="s">
        <v>399</v>
      </c>
      <c r="I21" s="111">
        <v>800</v>
      </c>
      <c r="J21" s="111">
        <f t="shared" ref="J21:J26" si="1">G21*I21</f>
        <v>880.00000000000011</v>
      </c>
    </row>
    <row r="22" spans="1:10" ht="16.8">
      <c r="B22" s="621"/>
      <c r="C22" s="118">
        <v>3.02</v>
      </c>
      <c r="D22" s="119">
        <f>0.35*1.08</f>
        <v>0.378</v>
      </c>
      <c r="E22" s="120"/>
      <c r="F22" s="120" t="s">
        <v>400</v>
      </c>
      <c r="G22" s="121">
        <f t="shared" si="0"/>
        <v>0.378</v>
      </c>
      <c r="H22" s="120" t="s">
        <v>399</v>
      </c>
      <c r="I22" s="122">
        <v>600</v>
      </c>
      <c r="J22" s="122">
        <f t="shared" si="1"/>
        <v>226.8</v>
      </c>
    </row>
    <row r="23" spans="1:10">
      <c r="B23" s="621"/>
      <c r="C23" s="118">
        <v>3.03</v>
      </c>
      <c r="D23" s="119">
        <f>0.35*260</f>
        <v>91</v>
      </c>
      <c r="E23" s="120"/>
      <c r="F23" s="120" t="s">
        <v>401</v>
      </c>
      <c r="G23" s="121">
        <f t="shared" si="0"/>
        <v>91</v>
      </c>
      <c r="H23" s="120" t="s">
        <v>402</v>
      </c>
      <c r="I23" s="122">
        <v>8</v>
      </c>
      <c r="J23" s="122">
        <f t="shared" si="1"/>
        <v>728</v>
      </c>
    </row>
    <row r="24" spans="1:10">
      <c r="B24" s="621"/>
      <c r="C24" s="118">
        <v>3.04</v>
      </c>
      <c r="D24" s="119">
        <f>0.35*230</f>
        <v>80.5</v>
      </c>
      <c r="E24" s="120"/>
      <c r="F24" s="120" t="s">
        <v>403</v>
      </c>
      <c r="G24" s="121">
        <f t="shared" si="0"/>
        <v>80.5</v>
      </c>
      <c r="H24" s="120" t="s">
        <v>404</v>
      </c>
      <c r="I24" s="122">
        <v>0.25</v>
      </c>
      <c r="J24" s="122">
        <f t="shared" si="1"/>
        <v>20.125</v>
      </c>
    </row>
    <row r="25" spans="1:10">
      <c r="B25" s="621"/>
      <c r="C25" s="118">
        <v>3.05</v>
      </c>
      <c r="D25" s="119">
        <v>0.5</v>
      </c>
      <c r="E25" s="120"/>
      <c r="F25" s="120" t="s">
        <v>405</v>
      </c>
      <c r="G25" s="121">
        <f t="shared" si="0"/>
        <v>0.5</v>
      </c>
      <c r="H25" s="120" t="s">
        <v>389</v>
      </c>
      <c r="I25" s="122">
        <v>600</v>
      </c>
      <c r="J25" s="122">
        <f t="shared" si="1"/>
        <v>300</v>
      </c>
    </row>
    <row r="26" spans="1:10">
      <c r="B26" s="601"/>
      <c r="C26" s="118">
        <v>3.06</v>
      </c>
      <c r="D26" s="119">
        <v>1</v>
      </c>
      <c r="E26" s="120"/>
      <c r="F26" s="120" t="s">
        <v>406</v>
      </c>
      <c r="G26" s="121">
        <f t="shared" si="0"/>
        <v>1</v>
      </c>
      <c r="H26" s="120" t="s">
        <v>389</v>
      </c>
      <c r="I26" s="122">
        <v>350</v>
      </c>
      <c r="J26" s="122">
        <f t="shared" si="1"/>
        <v>350</v>
      </c>
    </row>
    <row r="27" spans="1:10" s="126" customFormat="1" ht="14.4" thickBot="1">
      <c r="A27" s="123"/>
      <c r="B27" s="115" t="s">
        <v>407</v>
      </c>
      <c r="C27" s="124"/>
      <c r="D27" s="124"/>
      <c r="E27" s="125"/>
      <c r="F27" s="125"/>
      <c r="G27" s="125"/>
      <c r="H27" s="125"/>
      <c r="I27" s="124"/>
      <c r="J27" s="124"/>
    </row>
    <row r="28" spans="1:10" ht="20.25" customHeight="1" thickBot="1">
      <c r="B28" s="600" t="s">
        <v>408</v>
      </c>
      <c r="C28" s="99">
        <v>4</v>
      </c>
      <c r="D28" s="100"/>
      <c r="E28" s="103"/>
      <c r="F28" s="103" t="s">
        <v>409</v>
      </c>
      <c r="G28" s="117">
        <v>1</v>
      </c>
      <c r="H28" s="103" t="s">
        <v>393</v>
      </c>
      <c r="I28" s="104">
        <f>J28/G28</f>
        <v>2666.9250000000002</v>
      </c>
      <c r="J28" s="105">
        <f>SUM(J29:J34)</f>
        <v>2666.9250000000002</v>
      </c>
    </row>
    <row r="29" spans="1:10" ht="16.8">
      <c r="B29" s="621"/>
      <c r="C29" s="106">
        <v>4.01</v>
      </c>
      <c r="D29" s="107">
        <v>1.1000000000000001</v>
      </c>
      <c r="E29" s="113"/>
      <c r="F29" s="113" t="s">
        <v>398</v>
      </c>
      <c r="G29" s="114">
        <f t="shared" ref="G29:G34" si="2">$G$28*D29</f>
        <v>1.1000000000000001</v>
      </c>
      <c r="H29" s="113" t="s">
        <v>399</v>
      </c>
      <c r="I29" s="111">
        <v>800</v>
      </c>
      <c r="J29" s="111">
        <f t="shared" ref="J29:J34" si="3">G29*I29</f>
        <v>880.00000000000011</v>
      </c>
    </row>
    <row r="30" spans="1:10" ht="16.8">
      <c r="B30" s="621"/>
      <c r="C30" s="118">
        <v>4.0199999999999996</v>
      </c>
      <c r="D30" s="119">
        <f>0.35*1.08</f>
        <v>0.378</v>
      </c>
      <c r="E30" s="120"/>
      <c r="F30" s="120" t="s">
        <v>400</v>
      </c>
      <c r="G30" s="114">
        <f t="shared" si="2"/>
        <v>0.378</v>
      </c>
      <c r="H30" s="120" t="s">
        <v>399</v>
      </c>
      <c r="I30" s="122">
        <v>600</v>
      </c>
      <c r="J30" s="122">
        <f t="shared" si="3"/>
        <v>226.8</v>
      </c>
    </row>
    <row r="31" spans="1:10">
      <c r="B31" s="621"/>
      <c r="C31" s="118">
        <v>4.03</v>
      </c>
      <c r="D31" s="119">
        <f>0.35*260</f>
        <v>91</v>
      </c>
      <c r="E31" s="120"/>
      <c r="F31" s="120" t="s">
        <v>401</v>
      </c>
      <c r="G31" s="114">
        <f t="shared" si="2"/>
        <v>91</v>
      </c>
      <c r="H31" s="120" t="s">
        <v>402</v>
      </c>
      <c r="I31" s="122">
        <v>8</v>
      </c>
      <c r="J31" s="122">
        <f t="shared" si="3"/>
        <v>728</v>
      </c>
    </row>
    <row r="32" spans="1:10">
      <c r="B32" s="621"/>
      <c r="C32" s="118">
        <v>4.04</v>
      </c>
      <c r="D32" s="119">
        <f>0.35*230</f>
        <v>80.5</v>
      </c>
      <c r="E32" s="120"/>
      <c r="F32" s="120" t="s">
        <v>403</v>
      </c>
      <c r="G32" s="114">
        <f t="shared" si="2"/>
        <v>80.5</v>
      </c>
      <c r="H32" s="120" t="s">
        <v>404</v>
      </c>
      <c r="I32" s="122">
        <v>0.25</v>
      </c>
      <c r="J32" s="122">
        <f t="shared" si="3"/>
        <v>20.125</v>
      </c>
    </row>
    <row r="33" spans="1:10">
      <c r="B33" s="621"/>
      <c r="C33" s="118">
        <v>4.05</v>
      </c>
      <c r="D33" s="119">
        <v>0.56000000000000005</v>
      </c>
      <c r="E33" s="120"/>
      <c r="F33" s="120" t="s">
        <v>405</v>
      </c>
      <c r="G33" s="114">
        <f t="shared" si="2"/>
        <v>0.56000000000000005</v>
      </c>
      <c r="H33" s="120" t="s">
        <v>389</v>
      </c>
      <c r="I33" s="122">
        <v>600</v>
      </c>
      <c r="J33" s="122">
        <f t="shared" si="3"/>
        <v>336.00000000000006</v>
      </c>
    </row>
    <row r="34" spans="1:10">
      <c r="B34" s="601"/>
      <c r="C34" s="118">
        <v>4.0599999999999996</v>
      </c>
      <c r="D34" s="119">
        <v>1.36</v>
      </c>
      <c r="E34" s="120"/>
      <c r="F34" s="120" t="s">
        <v>406</v>
      </c>
      <c r="G34" s="114">
        <f t="shared" si="2"/>
        <v>1.36</v>
      </c>
      <c r="H34" s="120" t="s">
        <v>389</v>
      </c>
      <c r="I34" s="122">
        <v>350</v>
      </c>
      <c r="J34" s="122">
        <f t="shared" si="3"/>
        <v>476.00000000000006</v>
      </c>
    </row>
    <row r="35" spans="1:10" ht="14.4" thickBot="1">
      <c r="B35" s="619" t="s">
        <v>407</v>
      </c>
      <c r="C35" s="620"/>
      <c r="D35" s="620"/>
      <c r="E35" s="620"/>
      <c r="F35" s="620"/>
      <c r="G35" s="620"/>
      <c r="H35" s="620"/>
      <c r="I35" s="620"/>
      <c r="J35" s="620"/>
    </row>
    <row r="36" spans="1:10" s="81" customFormat="1" ht="19.5" customHeight="1" thickBot="1">
      <c r="A36" s="79"/>
      <c r="B36" s="98" t="s">
        <v>410</v>
      </c>
      <c r="C36" s="99">
        <v>5</v>
      </c>
      <c r="D36" s="100"/>
      <c r="E36" s="103"/>
      <c r="F36" s="103" t="s">
        <v>411</v>
      </c>
      <c r="G36" s="117">
        <v>0</v>
      </c>
      <c r="H36" s="103" t="s">
        <v>387</v>
      </c>
      <c r="I36" s="104">
        <v>220</v>
      </c>
      <c r="J36" s="105">
        <f>I36*G36</f>
        <v>0</v>
      </c>
    </row>
    <row r="37" spans="1:10" ht="17.399999999999999" thickBot="1">
      <c r="B37" s="600" t="s">
        <v>412</v>
      </c>
      <c r="C37" s="99">
        <v>6</v>
      </c>
      <c r="D37" s="100"/>
      <c r="E37" s="127"/>
      <c r="F37" s="128" t="s">
        <v>413</v>
      </c>
      <c r="G37" s="129">
        <v>0</v>
      </c>
      <c r="H37" s="103" t="s">
        <v>393</v>
      </c>
      <c r="I37" s="104" t="e">
        <f>J37/G37</f>
        <v>#DIV/0!</v>
      </c>
      <c r="J37" s="105">
        <f>SUM(J38:J43)</f>
        <v>0</v>
      </c>
    </row>
    <row r="38" spans="1:10" ht="16.8">
      <c r="B38" s="621"/>
      <c r="C38" s="130">
        <v>6.01</v>
      </c>
      <c r="D38" s="131">
        <v>0.435</v>
      </c>
      <c r="E38" s="132"/>
      <c r="F38" s="132" t="s">
        <v>414</v>
      </c>
      <c r="G38" s="133">
        <f>$G$37*D38</f>
        <v>0</v>
      </c>
      <c r="H38" s="132" t="s">
        <v>399</v>
      </c>
      <c r="I38" s="134">
        <v>600</v>
      </c>
      <c r="J38" s="134">
        <f t="shared" ref="J38:J44" si="4">G38*I38</f>
        <v>0</v>
      </c>
    </row>
    <row r="39" spans="1:10" ht="16.8">
      <c r="B39" s="621"/>
      <c r="C39" s="135">
        <v>6.02</v>
      </c>
      <c r="D39" s="136">
        <v>0.86499999999999999</v>
      </c>
      <c r="E39" s="137"/>
      <c r="F39" s="137" t="s">
        <v>415</v>
      </c>
      <c r="G39" s="133">
        <f t="shared" ref="G39:G44" si="5">$G$37*D39</f>
        <v>0</v>
      </c>
      <c r="H39" s="137" t="s">
        <v>399</v>
      </c>
      <c r="I39" s="138">
        <v>600</v>
      </c>
      <c r="J39" s="138">
        <f t="shared" si="4"/>
        <v>0</v>
      </c>
    </row>
    <row r="40" spans="1:10">
      <c r="B40" s="621"/>
      <c r="C40" s="130">
        <v>6.03</v>
      </c>
      <c r="D40" s="136">
        <v>400</v>
      </c>
      <c r="E40" s="137"/>
      <c r="F40" s="137" t="s">
        <v>416</v>
      </c>
      <c r="G40" s="133">
        <f t="shared" si="5"/>
        <v>0</v>
      </c>
      <c r="H40" s="137" t="s">
        <v>402</v>
      </c>
      <c r="I40" s="138">
        <v>8</v>
      </c>
      <c r="J40" s="138">
        <f t="shared" si="4"/>
        <v>0</v>
      </c>
    </row>
    <row r="41" spans="1:10">
      <c r="B41" s="621"/>
      <c r="C41" s="135">
        <v>6.04</v>
      </c>
      <c r="D41" s="136">
        <v>155</v>
      </c>
      <c r="E41" s="137"/>
      <c r="F41" s="137" t="s">
        <v>403</v>
      </c>
      <c r="G41" s="133">
        <f t="shared" si="5"/>
        <v>0</v>
      </c>
      <c r="H41" s="137" t="s">
        <v>404</v>
      </c>
      <c r="I41" s="138">
        <v>0.25</v>
      </c>
      <c r="J41" s="138">
        <f t="shared" si="4"/>
        <v>0</v>
      </c>
    </row>
    <row r="42" spans="1:10">
      <c r="B42" s="621"/>
      <c r="C42" s="130">
        <v>6.05</v>
      </c>
      <c r="D42" s="136">
        <v>0.7</v>
      </c>
      <c r="E42" s="137"/>
      <c r="F42" s="137" t="s">
        <v>417</v>
      </c>
      <c r="G42" s="133">
        <f t="shared" si="5"/>
        <v>0</v>
      </c>
      <c r="H42" s="137" t="s">
        <v>389</v>
      </c>
      <c r="I42" s="138">
        <v>600</v>
      </c>
      <c r="J42" s="138">
        <f t="shared" si="4"/>
        <v>0</v>
      </c>
    </row>
    <row r="43" spans="1:10">
      <c r="B43" s="621"/>
      <c r="C43" s="135">
        <v>6.06</v>
      </c>
      <c r="D43" s="136">
        <v>3.6</v>
      </c>
      <c r="E43" s="137"/>
      <c r="F43" s="137" t="s">
        <v>418</v>
      </c>
      <c r="G43" s="133">
        <f t="shared" si="5"/>
        <v>0</v>
      </c>
      <c r="H43" s="137" t="s">
        <v>389</v>
      </c>
      <c r="I43" s="138">
        <v>350</v>
      </c>
      <c r="J43" s="138">
        <f t="shared" si="4"/>
        <v>0</v>
      </c>
    </row>
    <row r="44" spans="1:10">
      <c r="B44" s="601"/>
      <c r="C44" s="130">
        <v>6.07</v>
      </c>
      <c r="D44" s="136"/>
      <c r="E44" s="137"/>
      <c r="F44" s="137" t="s">
        <v>419</v>
      </c>
      <c r="G44" s="133">
        <f t="shared" si="5"/>
        <v>0</v>
      </c>
      <c r="H44" s="137" t="s">
        <v>404</v>
      </c>
      <c r="I44" s="138"/>
      <c r="J44" s="138">
        <f t="shared" si="4"/>
        <v>0</v>
      </c>
    </row>
    <row r="45" spans="1:10" ht="14.4" thickBot="1">
      <c r="B45" s="619" t="s">
        <v>420</v>
      </c>
      <c r="C45" s="620"/>
      <c r="D45" s="620"/>
      <c r="E45" s="620"/>
      <c r="F45" s="620"/>
      <c r="G45" s="620"/>
      <c r="H45" s="620"/>
      <c r="I45" s="620"/>
      <c r="J45" s="620"/>
    </row>
    <row r="46" spans="1:10" ht="19.5" customHeight="1" thickBot="1">
      <c r="B46" s="622" t="s">
        <v>421</v>
      </c>
      <c r="C46" s="99">
        <v>7</v>
      </c>
      <c r="D46" s="100"/>
      <c r="E46" s="103"/>
      <c r="F46" s="103" t="s">
        <v>422</v>
      </c>
      <c r="G46" s="103">
        <v>0</v>
      </c>
      <c r="H46" s="103" t="s">
        <v>402</v>
      </c>
      <c r="I46" s="104" t="e">
        <f>J46/G46</f>
        <v>#DIV/0!</v>
      </c>
      <c r="J46" s="105">
        <f>SUM(J47:J50)</f>
        <v>0</v>
      </c>
    </row>
    <row r="47" spans="1:10" ht="15" customHeight="1">
      <c r="B47" s="623"/>
      <c r="C47" s="106">
        <v>7.01</v>
      </c>
      <c r="D47" s="119">
        <v>80</v>
      </c>
      <c r="E47" s="120"/>
      <c r="F47" s="120" t="s">
        <v>423</v>
      </c>
      <c r="G47" s="139">
        <f>+D47*G46</f>
        <v>0</v>
      </c>
      <c r="H47" s="120" t="s">
        <v>402</v>
      </c>
      <c r="I47" s="122">
        <v>55</v>
      </c>
      <c r="J47" s="122">
        <f>G47*I47</f>
        <v>0</v>
      </c>
    </row>
    <row r="48" spans="1:10" ht="15" customHeight="1">
      <c r="B48" s="623"/>
      <c r="C48" s="106">
        <v>7.02</v>
      </c>
      <c r="D48" s="119">
        <v>7.0000000000000001E-3</v>
      </c>
      <c r="E48" s="120"/>
      <c r="F48" s="120" t="s">
        <v>424</v>
      </c>
      <c r="G48" s="120">
        <f>D48*G46</f>
        <v>0</v>
      </c>
      <c r="H48" s="120" t="s">
        <v>402</v>
      </c>
      <c r="I48" s="122">
        <v>90</v>
      </c>
      <c r="J48" s="122">
        <f>G48*I48</f>
        <v>0</v>
      </c>
    </row>
    <row r="49" spans="1:10" ht="15" customHeight="1">
      <c r="B49" s="623"/>
      <c r="C49" s="106">
        <v>7.03</v>
      </c>
      <c r="D49" s="119">
        <v>1.2E-2</v>
      </c>
      <c r="E49" s="120"/>
      <c r="F49" s="120" t="s">
        <v>417</v>
      </c>
      <c r="G49" s="120">
        <f>D49*G46</f>
        <v>0</v>
      </c>
      <c r="H49" s="120" t="s">
        <v>389</v>
      </c>
      <c r="I49" s="122">
        <v>600</v>
      </c>
      <c r="J49" s="122">
        <f>G49*I49</f>
        <v>0</v>
      </c>
    </row>
    <row r="50" spans="1:10" ht="15" customHeight="1">
      <c r="B50" s="624"/>
      <c r="C50" s="106">
        <v>7.04</v>
      </c>
      <c r="D50" s="119">
        <v>7.0000000000000001E-3</v>
      </c>
      <c r="E50" s="120"/>
      <c r="F50" s="120" t="s">
        <v>418</v>
      </c>
      <c r="G50" s="120">
        <f>D50*G46</f>
        <v>0</v>
      </c>
      <c r="H50" s="120" t="s">
        <v>389</v>
      </c>
      <c r="I50" s="122">
        <v>350</v>
      </c>
      <c r="J50" s="122">
        <f>G50*I50</f>
        <v>0</v>
      </c>
    </row>
    <row r="51" spans="1:10" ht="15" customHeight="1" thickBot="1">
      <c r="B51" s="619" t="s">
        <v>425</v>
      </c>
      <c r="C51" s="620"/>
      <c r="D51" s="620"/>
      <c r="E51" s="620"/>
      <c r="F51" s="620"/>
      <c r="G51" s="620"/>
      <c r="H51" s="620"/>
      <c r="I51" s="620"/>
      <c r="J51" s="620"/>
    </row>
    <row r="52" spans="1:10" s="81" customFormat="1" ht="21.75" customHeight="1" thickBot="1">
      <c r="A52" s="79"/>
      <c r="B52" s="600" t="s">
        <v>426</v>
      </c>
      <c r="C52" s="99">
        <v>8</v>
      </c>
      <c r="D52" s="100"/>
      <c r="E52" s="103"/>
      <c r="F52" s="103" t="s">
        <v>427</v>
      </c>
      <c r="G52" s="102">
        <v>1</v>
      </c>
      <c r="H52" s="103" t="s">
        <v>393</v>
      </c>
      <c r="I52" s="104">
        <f>J52/G52</f>
        <v>195.5</v>
      </c>
      <c r="J52" s="105">
        <f>J54+J53</f>
        <v>195.5</v>
      </c>
    </row>
    <row r="53" spans="1:10" ht="16.8">
      <c r="B53" s="621"/>
      <c r="C53" s="106">
        <f>C52+0.01</f>
        <v>8.01</v>
      </c>
      <c r="D53" s="107">
        <v>1</v>
      </c>
      <c r="E53" s="113"/>
      <c r="F53" s="113" t="s">
        <v>428</v>
      </c>
      <c r="G53" s="114">
        <f>$G$52*D53</f>
        <v>1</v>
      </c>
      <c r="H53" s="113" t="s">
        <v>399</v>
      </c>
      <c r="I53" s="111">
        <v>80</v>
      </c>
      <c r="J53" s="111">
        <f>G53*I53</f>
        <v>80</v>
      </c>
    </row>
    <row r="54" spans="1:10">
      <c r="B54" s="601"/>
      <c r="C54" s="106">
        <f>C53+0.01</f>
        <v>8.02</v>
      </c>
      <c r="D54" s="119">
        <v>0.33</v>
      </c>
      <c r="E54" s="120"/>
      <c r="F54" s="120" t="s">
        <v>406</v>
      </c>
      <c r="G54" s="114">
        <f>$G$52*D54</f>
        <v>0.33</v>
      </c>
      <c r="H54" s="120" t="s">
        <v>389</v>
      </c>
      <c r="I54" s="122">
        <v>350</v>
      </c>
      <c r="J54" s="122">
        <f>G54*I54</f>
        <v>115.5</v>
      </c>
    </row>
    <row r="55" spans="1:10" ht="14.4" thickBot="1">
      <c r="B55" s="619" t="s">
        <v>429</v>
      </c>
      <c r="C55" s="620"/>
      <c r="D55" s="620"/>
      <c r="E55" s="620"/>
      <c r="F55" s="620"/>
      <c r="G55" s="620"/>
      <c r="H55" s="620"/>
      <c r="I55" s="620"/>
      <c r="J55" s="620"/>
    </row>
    <row r="56" spans="1:10" s="81" customFormat="1" ht="23.25" customHeight="1" thickBot="1">
      <c r="A56" s="79"/>
      <c r="B56" s="600" t="s">
        <v>430</v>
      </c>
      <c r="C56" s="99">
        <v>9</v>
      </c>
      <c r="D56" s="100"/>
      <c r="E56" s="103"/>
      <c r="F56" s="103" t="s">
        <v>431</v>
      </c>
      <c r="G56" s="102">
        <v>1</v>
      </c>
      <c r="H56" s="103" t="s">
        <v>393</v>
      </c>
      <c r="I56" s="104">
        <f>J56/G56</f>
        <v>415.5</v>
      </c>
      <c r="J56" s="105">
        <f>J58+J57</f>
        <v>415.5</v>
      </c>
    </row>
    <row r="57" spans="1:10" ht="16.8">
      <c r="B57" s="621"/>
      <c r="C57" s="106">
        <v>9.01</v>
      </c>
      <c r="D57" s="107">
        <v>1</v>
      </c>
      <c r="E57" s="113"/>
      <c r="F57" s="113" t="s">
        <v>432</v>
      </c>
      <c r="G57" s="114">
        <f>$G$56*D57</f>
        <v>1</v>
      </c>
      <c r="H57" s="113" t="s">
        <v>399</v>
      </c>
      <c r="I57" s="111">
        <v>300</v>
      </c>
      <c r="J57" s="111">
        <f>G57*I57</f>
        <v>300</v>
      </c>
    </row>
    <row r="58" spans="1:10">
      <c r="B58" s="601"/>
      <c r="C58" s="118">
        <v>9.02</v>
      </c>
      <c r="D58" s="119">
        <v>0.33</v>
      </c>
      <c r="E58" s="120"/>
      <c r="F58" s="120" t="s">
        <v>406</v>
      </c>
      <c r="G58" s="114">
        <f>$G$56*D58</f>
        <v>0.33</v>
      </c>
      <c r="H58" s="120" t="s">
        <v>389</v>
      </c>
      <c r="I58" s="122">
        <v>350</v>
      </c>
      <c r="J58" s="122">
        <f>G58*I58</f>
        <v>115.5</v>
      </c>
    </row>
    <row r="59" spans="1:10" ht="14.4" thickBot="1">
      <c r="B59" s="619" t="s">
        <v>433</v>
      </c>
      <c r="C59" s="620"/>
      <c r="D59" s="620"/>
      <c r="E59" s="620"/>
      <c r="F59" s="620"/>
      <c r="G59" s="620"/>
      <c r="H59" s="620"/>
      <c r="I59" s="620"/>
      <c r="J59" s="620"/>
    </row>
    <row r="60" spans="1:10" s="81" customFormat="1" ht="22.5" customHeight="1" thickBot="1">
      <c r="A60" s="79"/>
      <c r="B60" s="140" t="s">
        <v>434</v>
      </c>
      <c r="C60" s="141">
        <v>10</v>
      </c>
      <c r="D60" s="142"/>
      <c r="E60" s="143"/>
      <c r="F60" s="143" t="s">
        <v>435</v>
      </c>
      <c r="G60" s="144">
        <v>0</v>
      </c>
      <c r="H60" s="143" t="s">
        <v>73</v>
      </c>
      <c r="I60" s="145"/>
      <c r="J60" s="146">
        <f>I60*G60</f>
        <v>0</v>
      </c>
    </row>
    <row r="61" spans="1:10" s="81" customFormat="1" ht="18.75" customHeight="1" thickBot="1">
      <c r="A61" s="79"/>
      <c r="B61" s="600" t="s">
        <v>436</v>
      </c>
      <c r="C61" s="99">
        <v>11</v>
      </c>
      <c r="D61" s="100"/>
      <c r="E61" s="103"/>
      <c r="F61" s="103" t="s">
        <v>437</v>
      </c>
      <c r="G61" s="129">
        <v>1</v>
      </c>
      <c r="H61" s="103" t="s">
        <v>393</v>
      </c>
      <c r="I61" s="104">
        <f>J61/G61</f>
        <v>4400.75</v>
      </c>
      <c r="J61" s="105">
        <f>J68+J67+J66+J65+J64+J63+J62</f>
        <v>4400.75</v>
      </c>
    </row>
    <row r="62" spans="1:10" ht="16.8">
      <c r="B62" s="621"/>
      <c r="C62" s="106">
        <f>C61+0.01</f>
        <v>11.01</v>
      </c>
      <c r="D62" s="107">
        <v>0.46500000000000002</v>
      </c>
      <c r="E62" s="113"/>
      <c r="F62" s="113" t="s">
        <v>414</v>
      </c>
      <c r="G62" s="114">
        <f>$G$61*D62</f>
        <v>0.46500000000000002</v>
      </c>
      <c r="H62" s="113" t="s">
        <v>399</v>
      </c>
      <c r="I62" s="111">
        <v>600</v>
      </c>
      <c r="J62" s="111">
        <f t="shared" ref="J62:J68" si="6">G62*I62</f>
        <v>279</v>
      </c>
    </row>
    <row r="63" spans="1:10" ht="16.8">
      <c r="B63" s="621"/>
      <c r="C63" s="106">
        <f t="shared" ref="C63:C68" si="7">C62+0.01</f>
        <v>11.02</v>
      </c>
      <c r="D63" s="119">
        <v>0.93</v>
      </c>
      <c r="E63" s="120"/>
      <c r="F63" s="120" t="s">
        <v>438</v>
      </c>
      <c r="G63" s="114">
        <f t="shared" ref="G63:G68" si="8">$G$61*D63</f>
        <v>0.93</v>
      </c>
      <c r="H63" s="120" t="s">
        <v>399</v>
      </c>
      <c r="I63" s="122">
        <v>600</v>
      </c>
      <c r="J63" s="122">
        <f t="shared" si="6"/>
        <v>558</v>
      </c>
    </row>
    <row r="64" spans="1:10">
      <c r="B64" s="621"/>
      <c r="C64" s="106">
        <f t="shared" si="7"/>
        <v>11.03</v>
      </c>
      <c r="D64" s="119">
        <v>250</v>
      </c>
      <c r="E64" s="120"/>
      <c r="F64" s="120" t="s">
        <v>439</v>
      </c>
      <c r="G64" s="114">
        <f t="shared" si="8"/>
        <v>250</v>
      </c>
      <c r="H64" s="120" t="s">
        <v>402</v>
      </c>
      <c r="I64" s="122">
        <v>8</v>
      </c>
      <c r="J64" s="122">
        <f t="shared" si="6"/>
        <v>2000</v>
      </c>
    </row>
    <row r="65" spans="1:10">
      <c r="B65" s="621"/>
      <c r="C65" s="106">
        <f t="shared" si="7"/>
        <v>11.04</v>
      </c>
      <c r="D65" s="119">
        <v>145</v>
      </c>
      <c r="E65" s="120"/>
      <c r="F65" s="120" t="s">
        <v>403</v>
      </c>
      <c r="G65" s="114">
        <f t="shared" si="8"/>
        <v>145</v>
      </c>
      <c r="H65" s="120" t="s">
        <v>404</v>
      </c>
      <c r="I65" s="122">
        <v>0.25</v>
      </c>
      <c r="J65" s="122">
        <f t="shared" si="6"/>
        <v>36.25</v>
      </c>
    </row>
    <row r="66" spans="1:10">
      <c r="B66" s="621"/>
      <c r="C66" s="106">
        <f t="shared" si="7"/>
        <v>11.049999999999999</v>
      </c>
      <c r="D66" s="119">
        <v>0.65</v>
      </c>
      <c r="E66" s="120"/>
      <c r="F66" s="120" t="s">
        <v>405</v>
      </c>
      <c r="G66" s="114">
        <f t="shared" si="8"/>
        <v>0.65</v>
      </c>
      <c r="H66" s="120" t="s">
        <v>389</v>
      </c>
      <c r="I66" s="122">
        <v>600</v>
      </c>
      <c r="J66" s="122">
        <f t="shared" si="6"/>
        <v>390</v>
      </c>
    </row>
    <row r="67" spans="1:10">
      <c r="B67" s="621"/>
      <c r="C67" s="106">
        <f t="shared" si="7"/>
        <v>11.059999999999999</v>
      </c>
      <c r="D67" s="119">
        <v>3.25</v>
      </c>
      <c r="E67" s="120"/>
      <c r="F67" s="120" t="s">
        <v>406</v>
      </c>
      <c r="G67" s="114">
        <f t="shared" si="8"/>
        <v>3.25</v>
      </c>
      <c r="H67" s="120" t="s">
        <v>389</v>
      </c>
      <c r="I67" s="122">
        <v>350</v>
      </c>
      <c r="J67" s="122">
        <f t="shared" si="6"/>
        <v>1137.5</v>
      </c>
    </row>
    <row r="68" spans="1:10">
      <c r="B68" s="601"/>
      <c r="C68" s="106">
        <f t="shared" si="7"/>
        <v>11.069999999999999</v>
      </c>
      <c r="D68" s="119"/>
      <c r="E68" s="120"/>
      <c r="F68" s="120" t="s">
        <v>419</v>
      </c>
      <c r="G68" s="114">
        <f t="shared" si="8"/>
        <v>0</v>
      </c>
      <c r="H68" s="120" t="s">
        <v>404</v>
      </c>
      <c r="I68" s="122"/>
      <c r="J68" s="122">
        <f t="shared" si="6"/>
        <v>0</v>
      </c>
    </row>
    <row r="69" spans="1:10" ht="19.5" customHeight="1" thickBot="1">
      <c r="B69" s="619" t="s">
        <v>440</v>
      </c>
      <c r="C69" s="620"/>
      <c r="D69" s="620"/>
      <c r="E69" s="620"/>
      <c r="F69" s="620"/>
      <c r="G69" s="620"/>
      <c r="H69" s="620"/>
      <c r="I69" s="620"/>
      <c r="J69" s="620"/>
    </row>
    <row r="70" spans="1:10" s="81" customFormat="1" ht="39" customHeight="1" thickBot="1">
      <c r="A70" s="79"/>
      <c r="B70" s="600" t="s">
        <v>441</v>
      </c>
      <c r="C70" s="147">
        <v>12</v>
      </c>
      <c r="D70" s="148"/>
      <c r="E70" s="148"/>
      <c r="F70" s="149" t="s">
        <v>442</v>
      </c>
      <c r="G70" s="150">
        <v>1</v>
      </c>
      <c r="H70" s="151" t="s">
        <v>229</v>
      </c>
      <c r="I70" s="152">
        <f>J70/G70</f>
        <v>199.75</v>
      </c>
      <c r="J70" s="153">
        <f>J71+J72+J73</f>
        <v>199.75</v>
      </c>
    </row>
    <row r="71" spans="1:10" s="70" customFormat="1">
      <c r="B71" s="621"/>
      <c r="C71" s="130">
        <v>12.01</v>
      </c>
      <c r="D71" s="131">
        <v>1.2</v>
      </c>
      <c r="E71" s="132"/>
      <c r="F71" s="132" t="s">
        <v>443</v>
      </c>
      <c r="G71" s="133">
        <f>$G$70*D71</f>
        <v>1.2</v>
      </c>
      <c r="H71" s="132" t="s">
        <v>229</v>
      </c>
      <c r="I71" s="134">
        <v>160</v>
      </c>
      <c r="J71" s="134">
        <f>G71*I71</f>
        <v>192</v>
      </c>
    </row>
    <row r="72" spans="1:10" s="70" customFormat="1">
      <c r="B72" s="621"/>
      <c r="C72" s="135">
        <v>12.02</v>
      </c>
      <c r="D72" s="136">
        <v>0.01</v>
      </c>
      <c r="E72" s="137"/>
      <c r="F72" s="137" t="s">
        <v>405</v>
      </c>
      <c r="G72" s="133">
        <f>$G$70*D72</f>
        <v>0.01</v>
      </c>
      <c r="H72" s="137" t="s">
        <v>389</v>
      </c>
      <c r="I72" s="138">
        <v>600</v>
      </c>
      <c r="J72" s="138">
        <f>G72*I72</f>
        <v>6</v>
      </c>
    </row>
    <row r="73" spans="1:10" s="70" customFormat="1">
      <c r="B73" s="601"/>
      <c r="C73" s="130">
        <v>12.03</v>
      </c>
      <c r="D73" s="136">
        <v>5.0000000000000001E-3</v>
      </c>
      <c r="E73" s="137"/>
      <c r="F73" s="137" t="s">
        <v>406</v>
      </c>
      <c r="G73" s="133">
        <f>$G$70*D73</f>
        <v>5.0000000000000001E-3</v>
      </c>
      <c r="H73" s="137" t="s">
        <v>389</v>
      </c>
      <c r="I73" s="138">
        <v>350</v>
      </c>
      <c r="J73" s="138">
        <f>G73*I73</f>
        <v>1.75</v>
      </c>
    </row>
    <row r="74" spans="1:10" ht="20.25" customHeight="1" thickBot="1">
      <c r="B74" s="619" t="s">
        <v>444</v>
      </c>
      <c r="C74" s="620"/>
      <c r="D74" s="620"/>
      <c r="E74" s="620"/>
      <c r="F74" s="620"/>
      <c r="G74" s="620"/>
      <c r="H74" s="620"/>
      <c r="I74" s="620"/>
      <c r="J74" s="620"/>
    </row>
    <row r="75" spans="1:10" s="81" customFormat="1" ht="18.75" customHeight="1" thickBot="1">
      <c r="A75" s="79"/>
      <c r="B75" s="600" t="s">
        <v>445</v>
      </c>
      <c r="C75" s="99">
        <v>13</v>
      </c>
      <c r="D75" s="100"/>
      <c r="E75" s="103"/>
      <c r="F75" s="103" t="s">
        <v>446</v>
      </c>
      <c r="G75" s="129">
        <v>1</v>
      </c>
      <c r="H75" s="103" t="s">
        <v>393</v>
      </c>
      <c r="I75" s="104">
        <f>J75/G75</f>
        <v>4400.75</v>
      </c>
      <c r="J75" s="105">
        <f>J82+J81+J80+J79+J78+J77+J76</f>
        <v>4400.75</v>
      </c>
    </row>
    <row r="76" spans="1:10" ht="16.8">
      <c r="B76" s="621"/>
      <c r="C76" s="106">
        <f>C75+0.01</f>
        <v>13.01</v>
      </c>
      <c r="D76" s="107">
        <v>0.46500000000000002</v>
      </c>
      <c r="E76" s="113"/>
      <c r="F76" s="113" t="s">
        <v>414</v>
      </c>
      <c r="G76" s="114">
        <f>$G$75*D76</f>
        <v>0.46500000000000002</v>
      </c>
      <c r="H76" s="113" t="s">
        <v>399</v>
      </c>
      <c r="I76" s="111">
        <v>600</v>
      </c>
      <c r="J76" s="111">
        <f t="shared" ref="J76:J82" si="9">G76*I76</f>
        <v>279</v>
      </c>
    </row>
    <row r="77" spans="1:10" ht="16.8">
      <c r="B77" s="621"/>
      <c r="C77" s="106">
        <f t="shared" ref="C77:C82" si="10">C76+0.01</f>
        <v>13.02</v>
      </c>
      <c r="D77" s="119">
        <v>0.93</v>
      </c>
      <c r="E77" s="120"/>
      <c r="F77" s="120" t="s">
        <v>438</v>
      </c>
      <c r="G77" s="114">
        <f t="shared" ref="G77:G82" si="11">$G$75*D77</f>
        <v>0.93</v>
      </c>
      <c r="H77" s="120" t="s">
        <v>399</v>
      </c>
      <c r="I77" s="122">
        <v>600</v>
      </c>
      <c r="J77" s="122">
        <f t="shared" si="9"/>
        <v>558</v>
      </c>
    </row>
    <row r="78" spans="1:10">
      <c r="B78" s="621"/>
      <c r="C78" s="106">
        <f t="shared" si="10"/>
        <v>13.03</v>
      </c>
      <c r="D78" s="119">
        <v>250</v>
      </c>
      <c r="E78" s="120"/>
      <c r="F78" s="120" t="s">
        <v>439</v>
      </c>
      <c r="G78" s="114">
        <f t="shared" si="11"/>
        <v>250</v>
      </c>
      <c r="H78" s="120" t="s">
        <v>402</v>
      </c>
      <c r="I78" s="122">
        <v>8</v>
      </c>
      <c r="J78" s="122">
        <f t="shared" si="9"/>
        <v>2000</v>
      </c>
    </row>
    <row r="79" spans="1:10">
      <c r="B79" s="621"/>
      <c r="C79" s="106">
        <f t="shared" si="10"/>
        <v>13.04</v>
      </c>
      <c r="D79" s="119">
        <v>145</v>
      </c>
      <c r="E79" s="120"/>
      <c r="F79" s="120" t="s">
        <v>403</v>
      </c>
      <c r="G79" s="114">
        <f t="shared" si="11"/>
        <v>145</v>
      </c>
      <c r="H79" s="120" t="s">
        <v>404</v>
      </c>
      <c r="I79" s="122">
        <v>0.25</v>
      </c>
      <c r="J79" s="122">
        <f t="shared" si="9"/>
        <v>36.25</v>
      </c>
    </row>
    <row r="80" spans="1:10">
      <c r="B80" s="621"/>
      <c r="C80" s="106">
        <f t="shared" si="10"/>
        <v>13.049999999999999</v>
      </c>
      <c r="D80" s="119">
        <v>0.65</v>
      </c>
      <c r="E80" s="120"/>
      <c r="F80" s="120" t="s">
        <v>405</v>
      </c>
      <c r="G80" s="114">
        <f t="shared" si="11"/>
        <v>0.65</v>
      </c>
      <c r="H80" s="120" t="s">
        <v>389</v>
      </c>
      <c r="I80" s="122">
        <v>600</v>
      </c>
      <c r="J80" s="122">
        <f t="shared" si="9"/>
        <v>390</v>
      </c>
    </row>
    <row r="81" spans="1:10">
      <c r="B81" s="621"/>
      <c r="C81" s="106">
        <f t="shared" si="10"/>
        <v>13.059999999999999</v>
      </c>
      <c r="D81" s="119">
        <v>3.25</v>
      </c>
      <c r="E81" s="120"/>
      <c r="F81" s="120" t="s">
        <v>406</v>
      </c>
      <c r="G81" s="114">
        <f t="shared" si="11"/>
        <v>3.25</v>
      </c>
      <c r="H81" s="120" t="s">
        <v>389</v>
      </c>
      <c r="I81" s="122">
        <v>350</v>
      </c>
      <c r="J81" s="122">
        <f t="shared" si="9"/>
        <v>1137.5</v>
      </c>
    </row>
    <row r="82" spans="1:10">
      <c r="B82" s="601"/>
      <c r="C82" s="106">
        <f t="shared" si="10"/>
        <v>13.069999999999999</v>
      </c>
      <c r="D82" s="119"/>
      <c r="E82" s="120"/>
      <c r="F82" s="120" t="s">
        <v>419</v>
      </c>
      <c r="G82" s="114">
        <f t="shared" si="11"/>
        <v>0</v>
      </c>
      <c r="H82" s="120" t="s">
        <v>404</v>
      </c>
      <c r="I82" s="122"/>
      <c r="J82" s="122">
        <f t="shared" si="9"/>
        <v>0</v>
      </c>
    </row>
    <row r="83" spans="1:10" ht="19.5" customHeight="1" thickBot="1">
      <c r="B83" s="619" t="s">
        <v>440</v>
      </c>
      <c r="C83" s="620"/>
      <c r="D83" s="620"/>
      <c r="E83" s="620"/>
      <c r="F83" s="620"/>
      <c r="G83" s="620"/>
      <c r="H83" s="620"/>
      <c r="I83" s="620"/>
      <c r="J83" s="620"/>
    </row>
    <row r="84" spans="1:10" s="81" customFormat="1" ht="21.75" customHeight="1" thickBot="1">
      <c r="A84" s="79"/>
      <c r="B84" s="600" t="s">
        <v>447</v>
      </c>
      <c r="C84" s="99">
        <v>14</v>
      </c>
      <c r="D84" s="100"/>
      <c r="E84" s="103"/>
      <c r="F84" s="103" t="s">
        <v>448</v>
      </c>
      <c r="G84" s="117">
        <v>1</v>
      </c>
      <c r="H84" s="103" t="s">
        <v>387</v>
      </c>
      <c r="I84" s="104">
        <f>J84/G84</f>
        <v>121.425</v>
      </c>
      <c r="J84" s="105">
        <f>J89+J88+J87+J86+J85</f>
        <v>121.425</v>
      </c>
    </row>
    <row r="85" spans="1:10" ht="16.8">
      <c r="B85" s="621"/>
      <c r="C85" s="106">
        <v>14.01</v>
      </c>
      <c r="D85" s="107">
        <v>0.01</v>
      </c>
      <c r="E85" s="113"/>
      <c r="F85" s="113" t="s">
        <v>400</v>
      </c>
      <c r="G85" s="114">
        <f>$G$84*D85</f>
        <v>0.01</v>
      </c>
      <c r="H85" s="113" t="s">
        <v>399</v>
      </c>
      <c r="I85" s="111">
        <v>600</v>
      </c>
      <c r="J85" s="111">
        <f>G85*I85</f>
        <v>6</v>
      </c>
    </row>
    <row r="86" spans="1:10">
      <c r="B86" s="621"/>
      <c r="C86" s="118">
        <v>14.02</v>
      </c>
      <c r="D86" s="119">
        <v>3.9</v>
      </c>
      <c r="E86" s="120"/>
      <c r="F86" s="120" t="s">
        <v>449</v>
      </c>
      <c r="G86" s="114">
        <f>$G$84*D86</f>
        <v>3.9</v>
      </c>
      <c r="H86" s="120" t="s">
        <v>402</v>
      </c>
      <c r="I86" s="122">
        <v>8</v>
      </c>
      <c r="J86" s="122">
        <f>G86*I86</f>
        <v>31.2</v>
      </c>
    </row>
    <row r="87" spans="1:10">
      <c r="B87" s="621"/>
      <c r="C87" s="106">
        <v>14.03</v>
      </c>
      <c r="D87" s="119">
        <v>2.9</v>
      </c>
      <c r="E87" s="120"/>
      <c r="F87" s="120" t="s">
        <v>403</v>
      </c>
      <c r="G87" s="114">
        <f>$G$84*D87</f>
        <v>2.9</v>
      </c>
      <c r="H87" s="120" t="s">
        <v>404</v>
      </c>
      <c r="I87" s="122">
        <v>0.25</v>
      </c>
      <c r="J87" s="122">
        <f>G87*I87</f>
        <v>0.72499999999999998</v>
      </c>
    </row>
    <row r="88" spans="1:10">
      <c r="B88" s="621"/>
      <c r="C88" s="118">
        <v>14.04</v>
      </c>
      <c r="D88" s="119">
        <v>0.11</v>
      </c>
      <c r="E88" s="120"/>
      <c r="F88" s="120" t="s">
        <v>405</v>
      </c>
      <c r="G88" s="114">
        <f>$G$84*D88</f>
        <v>0.11</v>
      </c>
      <c r="H88" s="120" t="s">
        <v>389</v>
      </c>
      <c r="I88" s="122">
        <v>600</v>
      </c>
      <c r="J88" s="122">
        <f>G88*I88</f>
        <v>66</v>
      </c>
    </row>
    <row r="89" spans="1:10">
      <c r="B89" s="601"/>
      <c r="C89" s="106">
        <v>14.05</v>
      </c>
      <c r="D89" s="119">
        <v>0.05</v>
      </c>
      <c r="E89" s="120"/>
      <c r="F89" s="120" t="s">
        <v>406</v>
      </c>
      <c r="G89" s="114">
        <f>$G$84*D89</f>
        <v>0.05</v>
      </c>
      <c r="H89" s="120" t="s">
        <v>389</v>
      </c>
      <c r="I89" s="122">
        <v>350</v>
      </c>
      <c r="J89" s="122">
        <f>G89*I89</f>
        <v>17.5</v>
      </c>
    </row>
    <row r="90" spans="1:10" ht="14.4" thickBot="1">
      <c r="B90" s="625" t="s">
        <v>450</v>
      </c>
      <c r="C90" s="620"/>
      <c r="D90" s="620"/>
      <c r="E90" s="620"/>
      <c r="F90" s="620"/>
      <c r="G90" s="620"/>
      <c r="H90" s="620"/>
      <c r="I90" s="620"/>
      <c r="J90" s="620"/>
    </row>
    <row r="91" spans="1:10" ht="33" customHeight="1" thickBot="1">
      <c r="B91" s="155"/>
      <c r="C91" s="615" t="s">
        <v>451</v>
      </c>
      <c r="D91" s="626"/>
      <c r="E91" s="626"/>
      <c r="F91" s="626"/>
      <c r="G91" s="626"/>
      <c r="H91" s="626"/>
      <c r="I91" s="626"/>
      <c r="J91" s="626"/>
    </row>
    <row r="92" spans="1:10" s="81" customFormat="1" ht="20.25" customHeight="1" thickBot="1">
      <c r="A92" s="79"/>
      <c r="B92" s="622" t="s">
        <v>452</v>
      </c>
      <c r="C92" s="156">
        <v>15</v>
      </c>
      <c r="D92" s="157"/>
      <c r="E92" s="158"/>
      <c r="F92" s="158" t="s">
        <v>453</v>
      </c>
      <c r="G92" s="159">
        <v>1</v>
      </c>
      <c r="H92" s="158" t="s">
        <v>393</v>
      </c>
      <c r="I92" s="160">
        <f>J92/G92</f>
        <v>3381.375</v>
      </c>
      <c r="J92" s="161">
        <f>J98+J97+J96+J95+J94+J93</f>
        <v>3381.375</v>
      </c>
    </row>
    <row r="93" spans="1:10" ht="18" customHeight="1">
      <c r="B93" s="623"/>
      <c r="C93" s="106">
        <f t="shared" ref="C93:C98" si="12">C92+0.01</f>
        <v>15.01</v>
      </c>
      <c r="D93" s="107">
        <v>520</v>
      </c>
      <c r="E93" s="113"/>
      <c r="F93" s="113" t="s">
        <v>454</v>
      </c>
      <c r="G93" s="114">
        <f t="shared" ref="G93:G98" si="13">$G$92*D93</f>
        <v>520</v>
      </c>
      <c r="H93" s="113" t="s">
        <v>5</v>
      </c>
      <c r="I93" s="111">
        <v>3</v>
      </c>
      <c r="J93" s="111">
        <f t="shared" ref="J93:J98" si="14">G93*I93</f>
        <v>1560</v>
      </c>
    </row>
    <row r="94" spans="1:10" ht="16.8">
      <c r="B94" s="623"/>
      <c r="C94" s="106">
        <f t="shared" si="12"/>
        <v>15.02</v>
      </c>
      <c r="D94" s="119">
        <f>0.25*1.08</f>
        <v>0.27</v>
      </c>
      <c r="E94" s="120"/>
      <c r="F94" s="120" t="s">
        <v>400</v>
      </c>
      <c r="G94" s="114">
        <f t="shared" si="13"/>
        <v>0.27</v>
      </c>
      <c r="H94" s="120" t="s">
        <v>399</v>
      </c>
      <c r="I94" s="122">
        <v>600</v>
      </c>
      <c r="J94" s="162">
        <f t="shared" si="14"/>
        <v>162</v>
      </c>
    </row>
    <row r="95" spans="1:10">
      <c r="B95" s="623"/>
      <c r="C95" s="106">
        <f t="shared" si="12"/>
        <v>15.03</v>
      </c>
      <c r="D95" s="119">
        <f>0.25*260</f>
        <v>65</v>
      </c>
      <c r="E95" s="120"/>
      <c r="F95" s="120" t="s">
        <v>455</v>
      </c>
      <c r="G95" s="114">
        <f t="shared" si="13"/>
        <v>65</v>
      </c>
      <c r="H95" s="120" t="s">
        <v>402</v>
      </c>
      <c r="I95" s="122">
        <v>8</v>
      </c>
      <c r="J95" s="122">
        <f t="shared" si="14"/>
        <v>520</v>
      </c>
    </row>
    <row r="96" spans="1:10">
      <c r="B96" s="623"/>
      <c r="C96" s="106">
        <f t="shared" si="12"/>
        <v>15.04</v>
      </c>
      <c r="D96" s="119">
        <f>0.25*230</f>
        <v>57.5</v>
      </c>
      <c r="E96" s="120"/>
      <c r="F96" s="120" t="s">
        <v>403</v>
      </c>
      <c r="G96" s="114">
        <f t="shared" si="13"/>
        <v>57.5</v>
      </c>
      <c r="H96" s="120" t="s">
        <v>404</v>
      </c>
      <c r="I96" s="122">
        <v>0.25</v>
      </c>
      <c r="J96" s="122">
        <f t="shared" si="14"/>
        <v>14.375</v>
      </c>
    </row>
    <row r="97" spans="1:10">
      <c r="B97" s="623"/>
      <c r="C97" s="106">
        <f t="shared" si="12"/>
        <v>15.049999999999999</v>
      </c>
      <c r="D97" s="119">
        <v>0.65</v>
      </c>
      <c r="E97" s="120"/>
      <c r="F97" s="120" t="s">
        <v>405</v>
      </c>
      <c r="G97" s="114">
        <f t="shared" si="13"/>
        <v>0.65</v>
      </c>
      <c r="H97" s="120" t="s">
        <v>389</v>
      </c>
      <c r="I97" s="122">
        <v>600</v>
      </c>
      <c r="J97" s="122">
        <f t="shared" si="14"/>
        <v>390</v>
      </c>
    </row>
    <row r="98" spans="1:10">
      <c r="B98" s="624"/>
      <c r="C98" s="106">
        <f t="shared" si="12"/>
        <v>15.059999999999999</v>
      </c>
      <c r="D98" s="119">
        <v>2.1</v>
      </c>
      <c r="E98" s="120"/>
      <c r="F98" s="120" t="s">
        <v>406</v>
      </c>
      <c r="G98" s="114">
        <f t="shared" si="13"/>
        <v>2.1</v>
      </c>
      <c r="H98" s="120" t="s">
        <v>389</v>
      </c>
      <c r="I98" s="122">
        <v>350</v>
      </c>
      <c r="J98" s="122">
        <f t="shared" si="14"/>
        <v>735</v>
      </c>
    </row>
    <row r="99" spans="1:10" ht="14.4" thickBot="1">
      <c r="B99" s="627" t="s">
        <v>456</v>
      </c>
      <c r="C99" s="628"/>
      <c r="D99" s="628"/>
      <c r="E99" s="628"/>
      <c r="F99" s="628"/>
      <c r="G99" s="628"/>
      <c r="H99" s="628"/>
      <c r="I99" s="628"/>
      <c r="J99" s="628"/>
    </row>
    <row r="100" spans="1:10" s="81" customFormat="1" ht="19.5" customHeight="1" thickBot="1">
      <c r="A100" s="79"/>
      <c r="B100" s="600" t="s">
        <v>457</v>
      </c>
      <c r="C100" s="99">
        <v>16</v>
      </c>
      <c r="D100" s="163"/>
      <c r="E100" s="164"/>
      <c r="F100" s="103" t="s">
        <v>458</v>
      </c>
      <c r="G100" s="117">
        <v>1</v>
      </c>
      <c r="H100" s="103" t="s">
        <v>459</v>
      </c>
      <c r="I100" s="104">
        <f>J100/G100</f>
        <v>170.375</v>
      </c>
      <c r="J100" s="105">
        <f>J101+J102+J103+J104+J105+J106</f>
        <v>170.375</v>
      </c>
    </row>
    <row r="101" spans="1:10" ht="16.8">
      <c r="B101" s="621"/>
      <c r="C101" s="106">
        <f t="shared" ref="C101:C106" si="15">C100+0.01</f>
        <v>16.010000000000002</v>
      </c>
      <c r="D101" s="107">
        <v>0.01</v>
      </c>
      <c r="E101" s="113"/>
      <c r="F101" s="113" t="s">
        <v>400</v>
      </c>
      <c r="G101" s="114">
        <f t="shared" ref="G101:G106" si="16">$G$100*D101</f>
        <v>0.01</v>
      </c>
      <c r="H101" s="113" t="s">
        <v>399</v>
      </c>
      <c r="I101" s="111">
        <v>600</v>
      </c>
      <c r="J101" s="111">
        <f t="shared" ref="J101:J106" si="17">G101*I101</f>
        <v>6</v>
      </c>
    </row>
    <row r="102" spans="1:10">
      <c r="B102" s="621"/>
      <c r="C102" s="106">
        <f t="shared" si="15"/>
        <v>16.020000000000003</v>
      </c>
      <c r="D102" s="119">
        <v>2.6</v>
      </c>
      <c r="E102" s="120"/>
      <c r="F102" s="120" t="s">
        <v>460</v>
      </c>
      <c r="G102" s="114">
        <f t="shared" si="16"/>
        <v>2.6</v>
      </c>
      <c r="H102" s="120" t="s">
        <v>402</v>
      </c>
      <c r="I102" s="122">
        <v>8</v>
      </c>
      <c r="J102" s="122">
        <f t="shared" si="17"/>
        <v>20.8</v>
      </c>
    </row>
    <row r="103" spans="1:10">
      <c r="B103" s="621"/>
      <c r="C103" s="106">
        <f t="shared" si="15"/>
        <v>16.030000000000005</v>
      </c>
      <c r="D103" s="119">
        <v>2.2999999999999998</v>
      </c>
      <c r="E103" s="120"/>
      <c r="F103" s="120" t="s">
        <v>403</v>
      </c>
      <c r="G103" s="114">
        <f t="shared" si="16"/>
        <v>2.2999999999999998</v>
      </c>
      <c r="H103" s="120" t="s">
        <v>404</v>
      </c>
      <c r="I103" s="122">
        <v>0.25</v>
      </c>
      <c r="J103" s="122">
        <f t="shared" si="17"/>
        <v>0.57499999999999996</v>
      </c>
    </row>
    <row r="104" spans="1:10">
      <c r="B104" s="621"/>
      <c r="C104" s="106">
        <f t="shared" si="15"/>
        <v>16.040000000000006</v>
      </c>
      <c r="D104" s="119">
        <v>0.11</v>
      </c>
      <c r="E104" s="120"/>
      <c r="F104" s="120" t="s">
        <v>417</v>
      </c>
      <c r="G104" s="114">
        <f t="shared" si="16"/>
        <v>0.11</v>
      </c>
      <c r="H104" s="120" t="s">
        <v>389</v>
      </c>
      <c r="I104" s="122">
        <v>600</v>
      </c>
      <c r="J104" s="122">
        <f t="shared" si="17"/>
        <v>66</v>
      </c>
    </row>
    <row r="105" spans="1:10">
      <c r="B105" s="621"/>
      <c r="C105" s="106">
        <f t="shared" si="15"/>
        <v>16.050000000000008</v>
      </c>
      <c r="D105" s="119">
        <v>0.22</v>
      </c>
      <c r="E105" s="120"/>
      <c r="F105" s="120" t="s">
        <v>418</v>
      </c>
      <c r="G105" s="114">
        <f t="shared" si="16"/>
        <v>0.22</v>
      </c>
      <c r="H105" s="120" t="s">
        <v>389</v>
      </c>
      <c r="I105" s="122">
        <v>350</v>
      </c>
      <c r="J105" s="122">
        <f t="shared" si="17"/>
        <v>77</v>
      </c>
    </row>
    <row r="106" spans="1:10" ht="14.4" thickBot="1">
      <c r="B106" s="601"/>
      <c r="C106" s="106">
        <f t="shared" si="15"/>
        <v>16.060000000000009</v>
      </c>
      <c r="D106" s="165"/>
      <c r="E106" s="166"/>
      <c r="F106" s="166" t="s">
        <v>419</v>
      </c>
      <c r="G106" s="114">
        <f t="shared" si="16"/>
        <v>0</v>
      </c>
      <c r="H106" s="166" t="s">
        <v>404</v>
      </c>
      <c r="I106" s="167"/>
      <c r="J106" s="167">
        <f t="shared" si="17"/>
        <v>0</v>
      </c>
    </row>
    <row r="107" spans="1:10" s="81" customFormat="1" ht="21" customHeight="1" thickBot="1">
      <c r="A107" s="79"/>
      <c r="B107" s="600" t="s">
        <v>461</v>
      </c>
      <c r="C107" s="99">
        <v>17</v>
      </c>
      <c r="D107" s="163"/>
      <c r="E107" s="164"/>
      <c r="F107" s="103" t="s">
        <v>462</v>
      </c>
      <c r="G107" s="117">
        <v>1</v>
      </c>
      <c r="H107" s="103" t="s">
        <v>459</v>
      </c>
      <c r="I107" s="104">
        <f>J107/G107</f>
        <v>170.375</v>
      </c>
      <c r="J107" s="105">
        <f>J108+J109+J110+J111+J112+J113</f>
        <v>170.375</v>
      </c>
    </row>
    <row r="108" spans="1:10" ht="16.8">
      <c r="B108" s="621"/>
      <c r="C108" s="106">
        <f t="shared" ref="C108:C113" si="18">C107+0.01</f>
        <v>17.010000000000002</v>
      </c>
      <c r="D108" s="107">
        <v>0.01</v>
      </c>
      <c r="E108" s="113"/>
      <c r="F108" s="113" t="s">
        <v>400</v>
      </c>
      <c r="G108" s="114">
        <f t="shared" ref="G108:G113" si="19">$G$107*D108</f>
        <v>0.01</v>
      </c>
      <c r="H108" s="113" t="s">
        <v>399</v>
      </c>
      <c r="I108" s="111">
        <v>600</v>
      </c>
      <c r="J108" s="111">
        <f t="shared" ref="J108:J113" si="20">G108*I108</f>
        <v>6</v>
      </c>
    </row>
    <row r="109" spans="1:10">
      <c r="B109" s="621"/>
      <c r="C109" s="106">
        <f t="shared" si="18"/>
        <v>17.020000000000003</v>
      </c>
      <c r="D109" s="119">
        <v>2.6</v>
      </c>
      <c r="E109" s="120"/>
      <c r="F109" s="120" t="s">
        <v>460</v>
      </c>
      <c r="G109" s="114">
        <f t="shared" si="19"/>
        <v>2.6</v>
      </c>
      <c r="H109" s="120" t="s">
        <v>402</v>
      </c>
      <c r="I109" s="122">
        <v>8</v>
      </c>
      <c r="J109" s="122">
        <f t="shared" si="20"/>
        <v>20.8</v>
      </c>
    </row>
    <row r="110" spans="1:10">
      <c r="B110" s="621"/>
      <c r="C110" s="106">
        <f t="shared" si="18"/>
        <v>17.030000000000005</v>
      </c>
      <c r="D110" s="119">
        <v>2.2999999999999998</v>
      </c>
      <c r="E110" s="120"/>
      <c r="F110" s="120" t="s">
        <v>403</v>
      </c>
      <c r="G110" s="114">
        <f t="shared" si="19"/>
        <v>2.2999999999999998</v>
      </c>
      <c r="H110" s="120" t="s">
        <v>404</v>
      </c>
      <c r="I110" s="122">
        <v>0.25</v>
      </c>
      <c r="J110" s="122">
        <f t="shared" si="20"/>
        <v>0.57499999999999996</v>
      </c>
    </row>
    <row r="111" spans="1:10">
      <c r="B111" s="621"/>
      <c r="C111" s="106">
        <f t="shared" si="18"/>
        <v>17.040000000000006</v>
      </c>
      <c r="D111" s="119">
        <v>0.11</v>
      </c>
      <c r="E111" s="120"/>
      <c r="F111" s="120" t="s">
        <v>417</v>
      </c>
      <c r="G111" s="114">
        <f t="shared" si="19"/>
        <v>0.11</v>
      </c>
      <c r="H111" s="120" t="s">
        <v>389</v>
      </c>
      <c r="I111" s="122">
        <v>600</v>
      </c>
      <c r="J111" s="122">
        <f t="shared" si="20"/>
        <v>66</v>
      </c>
    </row>
    <row r="112" spans="1:10">
      <c r="B112" s="621"/>
      <c r="C112" s="106">
        <f t="shared" si="18"/>
        <v>17.050000000000008</v>
      </c>
      <c r="D112" s="119">
        <v>0.22</v>
      </c>
      <c r="E112" s="120"/>
      <c r="F112" s="120" t="s">
        <v>418</v>
      </c>
      <c r="G112" s="114">
        <f t="shared" si="19"/>
        <v>0.22</v>
      </c>
      <c r="H112" s="120" t="s">
        <v>389</v>
      </c>
      <c r="I112" s="122">
        <v>350</v>
      </c>
      <c r="J112" s="122">
        <f t="shared" si="20"/>
        <v>77</v>
      </c>
    </row>
    <row r="113" spans="1:11" ht="18.75" customHeight="1" thickBot="1">
      <c r="B113" s="621"/>
      <c r="C113" s="168">
        <f t="shared" si="18"/>
        <v>17.060000000000009</v>
      </c>
      <c r="D113" s="165"/>
      <c r="E113" s="166"/>
      <c r="F113" s="169" t="s">
        <v>419</v>
      </c>
      <c r="G113" s="170">
        <f t="shared" si="19"/>
        <v>0</v>
      </c>
      <c r="H113" s="166" t="s">
        <v>404</v>
      </c>
      <c r="I113" s="167"/>
      <c r="J113" s="167">
        <f t="shared" si="20"/>
        <v>0</v>
      </c>
    </row>
    <row r="114" spans="1:11" s="70" customFormat="1" ht="33" customHeight="1" thickBot="1">
      <c r="B114" s="171"/>
      <c r="C114" s="615" t="s">
        <v>463</v>
      </c>
      <c r="D114" s="626"/>
      <c r="E114" s="626"/>
      <c r="F114" s="626"/>
      <c r="G114" s="626"/>
      <c r="H114" s="626"/>
      <c r="I114" s="626"/>
      <c r="J114" s="626"/>
    </row>
    <row r="115" spans="1:11" s="70" customFormat="1" ht="17.399999999999999" thickBot="1">
      <c r="B115" s="621" t="s">
        <v>464</v>
      </c>
      <c r="C115" s="156">
        <v>18</v>
      </c>
      <c r="D115" s="157"/>
      <c r="E115" s="172"/>
      <c r="F115" s="173" t="s">
        <v>465</v>
      </c>
      <c r="G115" s="174">
        <v>0</v>
      </c>
      <c r="H115" s="158" t="s">
        <v>393</v>
      </c>
      <c r="I115" s="160" t="e">
        <f>J115/G115</f>
        <v>#DIV/0!</v>
      </c>
      <c r="J115" s="161">
        <f>SUM(J116:J121)</f>
        <v>0</v>
      </c>
    </row>
    <row r="116" spans="1:11" s="70" customFormat="1" ht="16.8">
      <c r="B116" s="621"/>
      <c r="C116" s="130">
        <v>18.010000000000002</v>
      </c>
      <c r="D116" s="131">
        <v>0.435</v>
      </c>
      <c r="E116" s="132"/>
      <c r="F116" s="132" t="s">
        <v>414</v>
      </c>
      <c r="G116" s="133">
        <f>$G$115*D116</f>
        <v>0</v>
      </c>
      <c r="H116" s="132" t="s">
        <v>399</v>
      </c>
      <c r="I116" s="134">
        <v>600</v>
      </c>
      <c r="J116" s="134">
        <f t="shared" ref="J116:J122" si="21">G116*I116</f>
        <v>0</v>
      </c>
    </row>
    <row r="117" spans="1:11" s="70" customFormat="1" ht="16.8">
      <c r="B117" s="621"/>
      <c r="C117" s="135">
        <v>18.02</v>
      </c>
      <c r="D117" s="136">
        <v>0.86499999999999999</v>
      </c>
      <c r="E117" s="137"/>
      <c r="F117" s="137" t="s">
        <v>415</v>
      </c>
      <c r="G117" s="133">
        <f t="shared" ref="G117:G122" si="22">$G$115*D117</f>
        <v>0</v>
      </c>
      <c r="H117" s="137" t="s">
        <v>399</v>
      </c>
      <c r="I117" s="138">
        <v>600</v>
      </c>
      <c r="J117" s="138">
        <f t="shared" si="21"/>
        <v>0</v>
      </c>
    </row>
    <row r="118" spans="1:11" s="70" customFormat="1">
      <c r="B118" s="621"/>
      <c r="C118" s="130">
        <v>18.03</v>
      </c>
      <c r="D118" s="136">
        <v>400</v>
      </c>
      <c r="E118" s="137"/>
      <c r="F118" s="137" t="s">
        <v>416</v>
      </c>
      <c r="G118" s="133">
        <f t="shared" si="22"/>
        <v>0</v>
      </c>
      <c r="H118" s="137" t="s">
        <v>402</v>
      </c>
      <c r="I118" s="138">
        <v>8</v>
      </c>
      <c r="J118" s="138">
        <f t="shared" si="21"/>
        <v>0</v>
      </c>
    </row>
    <row r="119" spans="1:11" s="70" customFormat="1">
      <c r="B119" s="621"/>
      <c r="C119" s="135">
        <v>18.04</v>
      </c>
      <c r="D119" s="136">
        <v>155</v>
      </c>
      <c r="E119" s="137"/>
      <c r="F119" s="137" t="s">
        <v>403</v>
      </c>
      <c r="G119" s="133">
        <f t="shared" si="22"/>
        <v>0</v>
      </c>
      <c r="H119" s="137" t="s">
        <v>404</v>
      </c>
      <c r="I119" s="138">
        <v>0.25</v>
      </c>
      <c r="J119" s="138">
        <f t="shared" si="21"/>
        <v>0</v>
      </c>
    </row>
    <row r="120" spans="1:11" s="70" customFormat="1">
      <c r="B120" s="621"/>
      <c r="C120" s="130">
        <v>18.05</v>
      </c>
      <c r="D120" s="136">
        <v>0.7</v>
      </c>
      <c r="E120" s="137"/>
      <c r="F120" s="137" t="s">
        <v>417</v>
      </c>
      <c r="G120" s="133">
        <f t="shared" si="22"/>
        <v>0</v>
      </c>
      <c r="H120" s="137" t="s">
        <v>389</v>
      </c>
      <c r="I120" s="138">
        <v>600</v>
      </c>
      <c r="J120" s="138">
        <f t="shared" si="21"/>
        <v>0</v>
      </c>
    </row>
    <row r="121" spans="1:11" s="70" customFormat="1">
      <c r="B121" s="621"/>
      <c r="C121" s="135">
        <v>18.059999999999999</v>
      </c>
      <c r="D121" s="136">
        <v>3.6</v>
      </c>
      <c r="E121" s="137"/>
      <c r="F121" s="137" t="s">
        <v>418</v>
      </c>
      <c r="G121" s="133">
        <f t="shared" si="22"/>
        <v>0</v>
      </c>
      <c r="H121" s="137" t="s">
        <v>389</v>
      </c>
      <c r="I121" s="138">
        <v>350</v>
      </c>
      <c r="J121" s="138">
        <f t="shared" si="21"/>
        <v>0</v>
      </c>
    </row>
    <row r="122" spans="1:11">
      <c r="B122" s="601"/>
      <c r="C122" s="130">
        <v>18.07</v>
      </c>
      <c r="D122" s="136"/>
      <c r="E122" s="137"/>
      <c r="F122" s="137" t="s">
        <v>419</v>
      </c>
      <c r="G122" s="133">
        <f t="shared" si="22"/>
        <v>0</v>
      </c>
      <c r="H122" s="137" t="s">
        <v>404</v>
      </c>
      <c r="I122" s="138"/>
      <c r="J122" s="138">
        <f t="shared" si="21"/>
        <v>0</v>
      </c>
    </row>
    <row r="123" spans="1:11" ht="14.4" thickBot="1">
      <c r="B123" s="627" t="s">
        <v>420</v>
      </c>
      <c r="C123" s="628"/>
      <c r="D123" s="628"/>
      <c r="E123" s="628"/>
      <c r="F123" s="628"/>
      <c r="G123" s="628"/>
      <c r="H123" s="628"/>
      <c r="I123" s="628"/>
      <c r="J123" s="628"/>
    </row>
    <row r="124" spans="1:11" s="81" customFormat="1" ht="19.5" customHeight="1" thickBot="1">
      <c r="A124" s="79"/>
      <c r="B124" s="98" t="s">
        <v>466</v>
      </c>
      <c r="C124" s="99">
        <v>19</v>
      </c>
      <c r="D124" s="100"/>
      <c r="E124" s="103"/>
      <c r="F124" s="103" t="s">
        <v>467</v>
      </c>
      <c r="G124" s="117">
        <v>10.714</v>
      </c>
      <c r="H124" s="103" t="s">
        <v>387</v>
      </c>
      <c r="I124" s="104">
        <v>220</v>
      </c>
      <c r="J124" s="105">
        <f>I124*G124</f>
        <v>2357.08</v>
      </c>
    </row>
    <row r="125" spans="1:11" ht="18" thickBot="1">
      <c r="B125" s="600" t="s">
        <v>468</v>
      </c>
      <c r="C125" s="99">
        <v>20</v>
      </c>
      <c r="D125" s="100"/>
      <c r="E125" s="127"/>
      <c r="F125" s="128" t="s">
        <v>469</v>
      </c>
      <c r="G125" s="129">
        <v>1</v>
      </c>
      <c r="H125" s="103" t="s">
        <v>393</v>
      </c>
      <c r="I125" s="104">
        <f>J125/G125</f>
        <v>5698.75</v>
      </c>
      <c r="J125" s="105">
        <f>SUM(J126:J131)</f>
        <v>5698.75</v>
      </c>
      <c r="K125" s="267">
        <f>+J124+J125+J134</f>
        <v>13678.23</v>
      </c>
    </row>
    <row r="126" spans="1:11" ht="16.8">
      <c r="B126" s="621"/>
      <c r="C126" s="130">
        <v>20.010000000000002</v>
      </c>
      <c r="D126" s="131">
        <v>0.435</v>
      </c>
      <c r="E126" s="132"/>
      <c r="F126" s="132" t="s">
        <v>414</v>
      </c>
      <c r="G126" s="133">
        <f>$G$125*D126</f>
        <v>0.435</v>
      </c>
      <c r="H126" s="132" t="s">
        <v>399</v>
      </c>
      <c r="I126" s="134">
        <v>600</v>
      </c>
      <c r="J126" s="134">
        <f t="shared" ref="J126:J132" si="23">G126*I126</f>
        <v>261</v>
      </c>
    </row>
    <row r="127" spans="1:11" ht="16.8">
      <c r="B127" s="621"/>
      <c r="C127" s="135">
        <v>20.02</v>
      </c>
      <c r="D127" s="136">
        <v>0.86499999999999999</v>
      </c>
      <c r="E127" s="137"/>
      <c r="F127" s="137" t="s">
        <v>415</v>
      </c>
      <c r="G127" s="133">
        <f t="shared" ref="G127:G132" si="24">$G$125*D127</f>
        <v>0.86499999999999999</v>
      </c>
      <c r="H127" s="137" t="s">
        <v>399</v>
      </c>
      <c r="I127" s="138">
        <v>600</v>
      </c>
      <c r="J127" s="138">
        <f t="shared" si="23"/>
        <v>519</v>
      </c>
    </row>
    <row r="128" spans="1:11">
      <c r="B128" s="621"/>
      <c r="C128" s="130">
        <v>20.03</v>
      </c>
      <c r="D128" s="136">
        <v>400</v>
      </c>
      <c r="E128" s="137"/>
      <c r="F128" s="137" t="s">
        <v>416</v>
      </c>
      <c r="G128" s="133">
        <f t="shared" si="24"/>
        <v>400</v>
      </c>
      <c r="H128" s="137" t="s">
        <v>402</v>
      </c>
      <c r="I128" s="138">
        <v>8</v>
      </c>
      <c r="J128" s="138">
        <f t="shared" si="23"/>
        <v>3200</v>
      </c>
    </row>
    <row r="129" spans="1:10">
      <c r="B129" s="621"/>
      <c r="C129" s="135">
        <v>20.04</v>
      </c>
      <c r="D129" s="136">
        <v>155</v>
      </c>
      <c r="E129" s="137"/>
      <c r="F129" s="137" t="s">
        <v>403</v>
      </c>
      <c r="G129" s="133">
        <f t="shared" si="24"/>
        <v>155</v>
      </c>
      <c r="H129" s="137" t="s">
        <v>404</v>
      </c>
      <c r="I129" s="138">
        <v>0.25</v>
      </c>
      <c r="J129" s="138">
        <f t="shared" si="23"/>
        <v>38.75</v>
      </c>
    </row>
    <row r="130" spans="1:10">
      <c r="B130" s="621"/>
      <c r="C130" s="130">
        <v>20.05</v>
      </c>
      <c r="D130" s="136">
        <v>0.7</v>
      </c>
      <c r="E130" s="137"/>
      <c r="F130" s="137" t="s">
        <v>417</v>
      </c>
      <c r="G130" s="133">
        <f t="shared" si="24"/>
        <v>0.7</v>
      </c>
      <c r="H130" s="137" t="s">
        <v>389</v>
      </c>
      <c r="I130" s="138">
        <v>600</v>
      </c>
      <c r="J130" s="138">
        <f t="shared" si="23"/>
        <v>420</v>
      </c>
    </row>
    <row r="131" spans="1:10">
      <c r="B131" s="621"/>
      <c r="C131" s="135">
        <v>20.059999999999999</v>
      </c>
      <c r="D131" s="136">
        <v>3.6</v>
      </c>
      <c r="E131" s="137"/>
      <c r="F131" s="137" t="s">
        <v>418</v>
      </c>
      <c r="G131" s="133">
        <f t="shared" si="24"/>
        <v>3.6</v>
      </c>
      <c r="H131" s="137" t="s">
        <v>389</v>
      </c>
      <c r="I131" s="138">
        <v>350</v>
      </c>
      <c r="J131" s="138">
        <f t="shared" si="23"/>
        <v>1260</v>
      </c>
    </row>
    <row r="132" spans="1:10">
      <c r="B132" s="601"/>
      <c r="C132" s="130">
        <v>20.07</v>
      </c>
      <c r="D132" s="136"/>
      <c r="E132" s="137"/>
      <c r="F132" s="137" t="s">
        <v>419</v>
      </c>
      <c r="G132" s="133">
        <f t="shared" si="24"/>
        <v>0</v>
      </c>
      <c r="H132" s="137" t="s">
        <v>404</v>
      </c>
      <c r="I132" s="138"/>
      <c r="J132" s="138">
        <f t="shared" si="23"/>
        <v>0</v>
      </c>
    </row>
    <row r="133" spans="1:10" ht="14.4" thickBot="1">
      <c r="B133" s="627" t="s">
        <v>420</v>
      </c>
      <c r="C133" s="628"/>
      <c r="D133" s="628"/>
      <c r="E133" s="628"/>
      <c r="F133" s="628"/>
      <c r="G133" s="628"/>
      <c r="H133" s="628"/>
      <c r="I133" s="628"/>
      <c r="J133" s="628"/>
    </row>
    <row r="134" spans="1:10" ht="34.799999999999997" customHeight="1" thickBot="1">
      <c r="B134" s="622" t="s">
        <v>470</v>
      </c>
      <c r="C134" s="99">
        <v>21</v>
      </c>
      <c r="D134" s="100"/>
      <c r="E134" s="103"/>
      <c r="F134" s="151" t="s">
        <v>471</v>
      </c>
      <c r="G134" s="175">
        <v>80</v>
      </c>
      <c r="H134" s="103" t="s">
        <v>402</v>
      </c>
      <c r="I134" s="104">
        <f>J134/G134</f>
        <v>70.28</v>
      </c>
      <c r="J134" s="105">
        <f>SUM(J135:J138)</f>
        <v>5622.4</v>
      </c>
    </row>
    <row r="135" spans="1:10" ht="15" customHeight="1">
      <c r="B135" s="623"/>
      <c r="C135" s="106">
        <v>21.01</v>
      </c>
      <c r="D135" s="119">
        <v>80</v>
      </c>
      <c r="E135" s="120"/>
      <c r="F135" s="120" t="s">
        <v>472</v>
      </c>
      <c r="G135" s="139">
        <f>+D135*1</f>
        <v>80</v>
      </c>
      <c r="H135" s="120" t="s">
        <v>402</v>
      </c>
      <c r="I135" s="122">
        <v>60</v>
      </c>
      <c r="J135" s="122">
        <f>G135*I135</f>
        <v>4800</v>
      </c>
    </row>
    <row r="136" spans="1:10" ht="15" customHeight="1">
      <c r="B136" s="623"/>
      <c r="C136" s="106">
        <v>21.02</v>
      </c>
      <c r="D136" s="119">
        <v>7.0000000000000001E-3</v>
      </c>
      <c r="E136" s="120"/>
      <c r="F136" s="120" t="s">
        <v>424</v>
      </c>
      <c r="G136" s="121">
        <f>G134*D136</f>
        <v>0.56000000000000005</v>
      </c>
      <c r="H136" s="120" t="s">
        <v>402</v>
      </c>
      <c r="I136" s="122">
        <v>90</v>
      </c>
      <c r="J136" s="122">
        <f>G136*I136</f>
        <v>50.400000000000006</v>
      </c>
    </row>
    <row r="137" spans="1:10" ht="15" customHeight="1">
      <c r="B137" s="623"/>
      <c r="C137" s="106">
        <v>21.03</v>
      </c>
      <c r="D137" s="119">
        <v>1.2E-2</v>
      </c>
      <c r="E137" s="120"/>
      <c r="F137" s="120" t="s">
        <v>417</v>
      </c>
      <c r="G137" s="176">
        <f>D137*G134</f>
        <v>0.96</v>
      </c>
      <c r="H137" s="120" t="s">
        <v>389</v>
      </c>
      <c r="I137" s="122">
        <v>600</v>
      </c>
      <c r="J137" s="122">
        <f>G137*I137</f>
        <v>576</v>
      </c>
    </row>
    <row r="138" spans="1:10" ht="15" customHeight="1">
      <c r="B138" s="624"/>
      <c r="C138" s="106">
        <v>21.04</v>
      </c>
      <c r="D138" s="119">
        <v>7.0000000000000001E-3</v>
      </c>
      <c r="E138" s="120"/>
      <c r="F138" s="120" t="s">
        <v>418</v>
      </c>
      <c r="G138" s="176">
        <f>D138*G134</f>
        <v>0.56000000000000005</v>
      </c>
      <c r="H138" s="120" t="s">
        <v>389</v>
      </c>
      <c r="I138" s="122">
        <v>350</v>
      </c>
      <c r="J138" s="122">
        <f>G138*I138</f>
        <v>196.00000000000003</v>
      </c>
    </row>
    <row r="139" spans="1:10" ht="15" customHeight="1" thickBot="1">
      <c r="B139" s="627" t="s">
        <v>425</v>
      </c>
      <c r="C139" s="628"/>
      <c r="D139" s="628"/>
      <c r="E139" s="628"/>
      <c r="F139" s="628"/>
      <c r="G139" s="628"/>
      <c r="H139" s="628"/>
      <c r="I139" s="628"/>
      <c r="J139" s="628"/>
    </row>
    <row r="140" spans="1:10" s="81" customFormat="1" ht="32.25" customHeight="1" thickBot="1">
      <c r="A140" s="79"/>
      <c r="B140" s="140" t="s">
        <v>473</v>
      </c>
      <c r="C140" s="99">
        <v>22</v>
      </c>
      <c r="D140" s="100"/>
      <c r="E140" s="103"/>
      <c r="F140" s="177" t="s">
        <v>474</v>
      </c>
      <c r="G140" s="102">
        <v>0</v>
      </c>
      <c r="H140" s="103" t="s">
        <v>393</v>
      </c>
      <c r="I140" s="104">
        <v>2000</v>
      </c>
      <c r="J140" s="105">
        <f>G140*I140</f>
        <v>0</v>
      </c>
    </row>
    <row r="141" spans="1:10" s="81" customFormat="1" ht="18.75" customHeight="1" thickBot="1">
      <c r="A141" s="79"/>
      <c r="B141" s="600" t="s">
        <v>475</v>
      </c>
      <c r="C141" s="99">
        <v>23</v>
      </c>
      <c r="D141" s="100"/>
      <c r="E141" s="103"/>
      <c r="F141" s="103" t="s">
        <v>476</v>
      </c>
      <c r="G141" s="129">
        <v>1</v>
      </c>
      <c r="H141" s="103" t="s">
        <v>393</v>
      </c>
      <c r="I141" s="104">
        <f>J141/G141</f>
        <v>4400.75</v>
      </c>
      <c r="J141" s="105">
        <f>J148+J147+J146+J145+J144+J143+J142</f>
        <v>4400.75</v>
      </c>
    </row>
    <row r="142" spans="1:10" ht="16.8">
      <c r="B142" s="621"/>
      <c r="C142" s="106">
        <f>C141+0.01</f>
        <v>23.01</v>
      </c>
      <c r="D142" s="107">
        <v>0.46500000000000002</v>
      </c>
      <c r="E142" s="113"/>
      <c r="F142" s="113" t="s">
        <v>414</v>
      </c>
      <c r="G142" s="114">
        <f>$G$141*D142</f>
        <v>0.46500000000000002</v>
      </c>
      <c r="H142" s="113" t="s">
        <v>399</v>
      </c>
      <c r="I142" s="111">
        <v>600</v>
      </c>
      <c r="J142" s="111">
        <f t="shared" ref="J142:J148" si="25">G142*I142</f>
        <v>279</v>
      </c>
    </row>
    <row r="143" spans="1:10" ht="16.8">
      <c r="B143" s="621"/>
      <c r="C143" s="106">
        <f t="shared" ref="C143:C148" si="26">C142+0.01</f>
        <v>23.020000000000003</v>
      </c>
      <c r="D143" s="119">
        <v>0.93</v>
      </c>
      <c r="E143" s="120"/>
      <c r="F143" s="120" t="s">
        <v>438</v>
      </c>
      <c r="G143" s="114">
        <f t="shared" ref="G143:G148" si="27">$G$141*D143</f>
        <v>0.93</v>
      </c>
      <c r="H143" s="120" t="s">
        <v>399</v>
      </c>
      <c r="I143" s="122">
        <v>600</v>
      </c>
      <c r="J143" s="122">
        <f t="shared" si="25"/>
        <v>558</v>
      </c>
    </row>
    <row r="144" spans="1:10">
      <c r="B144" s="621"/>
      <c r="C144" s="106">
        <f t="shared" si="26"/>
        <v>23.030000000000005</v>
      </c>
      <c r="D144" s="119">
        <v>250</v>
      </c>
      <c r="E144" s="120"/>
      <c r="F144" s="120" t="s">
        <v>439</v>
      </c>
      <c r="G144" s="114">
        <f t="shared" si="27"/>
        <v>250</v>
      </c>
      <c r="H144" s="120" t="s">
        <v>402</v>
      </c>
      <c r="I144" s="122">
        <v>8</v>
      </c>
      <c r="J144" s="122">
        <f t="shared" si="25"/>
        <v>2000</v>
      </c>
    </row>
    <row r="145" spans="1:10">
      <c r="B145" s="621"/>
      <c r="C145" s="106">
        <f t="shared" si="26"/>
        <v>23.040000000000006</v>
      </c>
      <c r="D145" s="119">
        <v>145</v>
      </c>
      <c r="E145" s="120"/>
      <c r="F145" s="120" t="s">
        <v>403</v>
      </c>
      <c r="G145" s="114">
        <f t="shared" si="27"/>
        <v>145</v>
      </c>
      <c r="H145" s="120" t="s">
        <v>404</v>
      </c>
      <c r="I145" s="122">
        <v>0.25</v>
      </c>
      <c r="J145" s="122">
        <f t="shared" si="25"/>
        <v>36.25</v>
      </c>
    </row>
    <row r="146" spans="1:10">
      <c r="B146" s="621"/>
      <c r="C146" s="106">
        <f t="shared" si="26"/>
        <v>23.050000000000008</v>
      </c>
      <c r="D146" s="119">
        <v>0.65</v>
      </c>
      <c r="E146" s="120"/>
      <c r="F146" s="120" t="s">
        <v>405</v>
      </c>
      <c r="G146" s="114">
        <f t="shared" si="27"/>
        <v>0.65</v>
      </c>
      <c r="H146" s="120" t="s">
        <v>389</v>
      </c>
      <c r="I146" s="122">
        <v>600</v>
      </c>
      <c r="J146" s="122">
        <f t="shared" si="25"/>
        <v>390</v>
      </c>
    </row>
    <row r="147" spans="1:10">
      <c r="B147" s="621"/>
      <c r="C147" s="106">
        <f t="shared" si="26"/>
        <v>23.060000000000009</v>
      </c>
      <c r="D147" s="119">
        <v>3.25</v>
      </c>
      <c r="E147" s="120"/>
      <c r="F147" s="120" t="s">
        <v>406</v>
      </c>
      <c r="G147" s="114">
        <f t="shared" si="27"/>
        <v>3.25</v>
      </c>
      <c r="H147" s="120" t="s">
        <v>389</v>
      </c>
      <c r="I147" s="122">
        <v>350</v>
      </c>
      <c r="J147" s="122">
        <f t="shared" si="25"/>
        <v>1137.5</v>
      </c>
    </row>
    <row r="148" spans="1:10">
      <c r="B148" s="601"/>
      <c r="C148" s="106">
        <f t="shared" si="26"/>
        <v>23.070000000000011</v>
      </c>
      <c r="D148" s="119"/>
      <c r="E148" s="120"/>
      <c r="F148" s="120" t="s">
        <v>419</v>
      </c>
      <c r="G148" s="114">
        <f t="shared" si="27"/>
        <v>0</v>
      </c>
      <c r="H148" s="120" t="s">
        <v>404</v>
      </c>
      <c r="I148" s="122"/>
      <c r="J148" s="122">
        <f t="shared" si="25"/>
        <v>0</v>
      </c>
    </row>
    <row r="149" spans="1:10" ht="19.5" customHeight="1" thickBot="1">
      <c r="B149" s="627" t="s">
        <v>440</v>
      </c>
      <c r="C149" s="628"/>
      <c r="D149" s="628"/>
      <c r="E149" s="628"/>
      <c r="F149" s="628"/>
      <c r="G149" s="628"/>
      <c r="H149" s="628"/>
      <c r="I149" s="628"/>
      <c r="J149" s="628"/>
    </row>
    <row r="150" spans="1:10" s="81" customFormat="1" ht="39" customHeight="1" thickBot="1">
      <c r="A150" s="79"/>
      <c r="B150" s="600" t="s">
        <v>477</v>
      </c>
      <c r="C150" s="147">
        <v>24</v>
      </c>
      <c r="D150" s="148"/>
      <c r="E150" s="148"/>
      <c r="F150" s="149" t="s">
        <v>478</v>
      </c>
      <c r="G150" s="150">
        <v>1</v>
      </c>
      <c r="H150" s="151" t="s">
        <v>229</v>
      </c>
      <c r="I150" s="152">
        <f>J150/G150</f>
        <v>199.75</v>
      </c>
      <c r="J150" s="153">
        <f>J151+J152+J153</f>
        <v>199.75</v>
      </c>
    </row>
    <row r="151" spans="1:10" s="70" customFormat="1">
      <c r="B151" s="621"/>
      <c r="C151" s="130">
        <v>24.01</v>
      </c>
      <c r="D151" s="131">
        <v>1.2</v>
      </c>
      <c r="E151" s="132"/>
      <c r="F151" s="132" t="s">
        <v>443</v>
      </c>
      <c r="G151" s="133">
        <f>$G$150*D151</f>
        <v>1.2</v>
      </c>
      <c r="H151" s="132" t="s">
        <v>229</v>
      </c>
      <c r="I151" s="134">
        <v>160</v>
      </c>
      <c r="J151" s="134">
        <f>G151*I151</f>
        <v>192</v>
      </c>
    </row>
    <row r="152" spans="1:10" s="70" customFormat="1">
      <c r="B152" s="621"/>
      <c r="C152" s="135">
        <v>24.02</v>
      </c>
      <c r="D152" s="136">
        <v>0.01</v>
      </c>
      <c r="E152" s="137"/>
      <c r="F152" s="137" t="s">
        <v>405</v>
      </c>
      <c r="G152" s="133">
        <f>$G$150*D152</f>
        <v>0.01</v>
      </c>
      <c r="H152" s="137" t="s">
        <v>389</v>
      </c>
      <c r="I152" s="138">
        <v>600</v>
      </c>
      <c r="J152" s="138">
        <f>G152*I152</f>
        <v>6</v>
      </c>
    </row>
    <row r="153" spans="1:10" s="70" customFormat="1">
      <c r="B153" s="601"/>
      <c r="C153" s="130">
        <v>24.03</v>
      </c>
      <c r="D153" s="136">
        <v>5.0000000000000001E-3</v>
      </c>
      <c r="E153" s="137"/>
      <c r="F153" s="137" t="s">
        <v>406</v>
      </c>
      <c r="G153" s="133">
        <f>$G$150*D153</f>
        <v>5.0000000000000001E-3</v>
      </c>
      <c r="H153" s="137" t="s">
        <v>389</v>
      </c>
      <c r="I153" s="138">
        <v>350</v>
      </c>
      <c r="J153" s="138">
        <f>G153*I153</f>
        <v>1.75</v>
      </c>
    </row>
    <row r="154" spans="1:10" ht="20.25" customHeight="1" thickBot="1">
      <c r="B154" s="627" t="s">
        <v>444</v>
      </c>
      <c r="C154" s="628"/>
      <c r="D154" s="628"/>
      <c r="E154" s="628"/>
      <c r="F154" s="628"/>
      <c r="G154" s="628"/>
      <c r="H154" s="628"/>
      <c r="I154" s="628"/>
      <c r="J154" s="628"/>
    </row>
    <row r="155" spans="1:10" s="81" customFormat="1" ht="19.5" customHeight="1" thickBot="1">
      <c r="A155" s="79"/>
      <c r="B155" s="600" t="s">
        <v>479</v>
      </c>
      <c r="C155" s="99">
        <v>25</v>
      </c>
      <c r="D155" s="163"/>
      <c r="E155" s="164"/>
      <c r="F155" s="103" t="s">
        <v>480</v>
      </c>
      <c r="G155" s="117">
        <v>1</v>
      </c>
      <c r="H155" s="103" t="s">
        <v>459</v>
      </c>
      <c r="I155" s="104">
        <f>J155/G155</f>
        <v>170.375</v>
      </c>
      <c r="J155" s="105">
        <f>J156+J157+J158+J159+J160+J161</f>
        <v>170.375</v>
      </c>
    </row>
    <row r="156" spans="1:10" ht="16.8">
      <c r="B156" s="621"/>
      <c r="C156" s="106">
        <f t="shared" ref="C156:C161" si="28">C155+0.01</f>
        <v>25.01</v>
      </c>
      <c r="D156" s="107">
        <v>0.01</v>
      </c>
      <c r="E156" s="113"/>
      <c r="F156" s="113" t="s">
        <v>400</v>
      </c>
      <c r="G156" s="114">
        <f t="shared" ref="G156:G161" si="29">$G$155*D156</f>
        <v>0.01</v>
      </c>
      <c r="H156" s="113" t="s">
        <v>399</v>
      </c>
      <c r="I156" s="111">
        <v>600</v>
      </c>
      <c r="J156" s="111">
        <f t="shared" ref="J156:J161" si="30">G156*I156</f>
        <v>6</v>
      </c>
    </row>
    <row r="157" spans="1:10">
      <c r="B157" s="621"/>
      <c r="C157" s="106">
        <f t="shared" si="28"/>
        <v>25.020000000000003</v>
      </c>
      <c r="D157" s="119">
        <v>2.6</v>
      </c>
      <c r="E157" s="120"/>
      <c r="F157" s="120" t="s">
        <v>460</v>
      </c>
      <c r="G157" s="114">
        <f t="shared" si="29"/>
        <v>2.6</v>
      </c>
      <c r="H157" s="120" t="s">
        <v>402</v>
      </c>
      <c r="I157" s="122">
        <v>8</v>
      </c>
      <c r="J157" s="122">
        <f t="shared" si="30"/>
        <v>20.8</v>
      </c>
    </row>
    <row r="158" spans="1:10">
      <c r="B158" s="621"/>
      <c r="C158" s="106">
        <f t="shared" si="28"/>
        <v>25.030000000000005</v>
      </c>
      <c r="D158" s="119">
        <v>2.2999999999999998</v>
      </c>
      <c r="E158" s="120"/>
      <c r="F158" s="120" t="s">
        <v>403</v>
      </c>
      <c r="G158" s="114">
        <f t="shared" si="29"/>
        <v>2.2999999999999998</v>
      </c>
      <c r="H158" s="120" t="s">
        <v>404</v>
      </c>
      <c r="I158" s="122">
        <v>0.25</v>
      </c>
      <c r="J158" s="122">
        <f t="shared" si="30"/>
        <v>0.57499999999999996</v>
      </c>
    </row>
    <row r="159" spans="1:10">
      <c r="B159" s="621"/>
      <c r="C159" s="106">
        <f t="shared" si="28"/>
        <v>25.040000000000006</v>
      </c>
      <c r="D159" s="119">
        <v>0.11</v>
      </c>
      <c r="E159" s="120"/>
      <c r="F159" s="120" t="s">
        <v>417</v>
      </c>
      <c r="G159" s="114">
        <f t="shared" si="29"/>
        <v>0.11</v>
      </c>
      <c r="H159" s="120" t="s">
        <v>389</v>
      </c>
      <c r="I159" s="122">
        <v>600</v>
      </c>
      <c r="J159" s="122">
        <f t="shared" si="30"/>
        <v>66</v>
      </c>
    </row>
    <row r="160" spans="1:10">
      <c r="B160" s="621"/>
      <c r="C160" s="106">
        <f t="shared" si="28"/>
        <v>25.050000000000008</v>
      </c>
      <c r="D160" s="119">
        <v>0.22</v>
      </c>
      <c r="E160" s="120"/>
      <c r="F160" s="120" t="s">
        <v>418</v>
      </c>
      <c r="G160" s="114">
        <f t="shared" si="29"/>
        <v>0.22</v>
      </c>
      <c r="H160" s="120" t="s">
        <v>389</v>
      </c>
      <c r="I160" s="122">
        <v>350</v>
      </c>
      <c r="J160" s="122">
        <f t="shared" si="30"/>
        <v>77</v>
      </c>
    </row>
    <row r="161" spans="1:10" ht="14.4" thickBot="1">
      <c r="B161" s="601"/>
      <c r="C161" s="106">
        <f t="shared" si="28"/>
        <v>25.060000000000009</v>
      </c>
      <c r="D161" s="165"/>
      <c r="E161" s="166"/>
      <c r="F161" s="166" t="s">
        <v>419</v>
      </c>
      <c r="G161" s="114">
        <f t="shared" si="29"/>
        <v>0</v>
      </c>
      <c r="H161" s="166" t="s">
        <v>404</v>
      </c>
      <c r="I161" s="167"/>
      <c r="J161" s="167">
        <f t="shared" si="30"/>
        <v>0</v>
      </c>
    </row>
    <row r="162" spans="1:10" s="81" customFormat="1" ht="22.5" customHeight="1" thickBot="1">
      <c r="A162" s="79"/>
      <c r="B162" s="600" t="s">
        <v>481</v>
      </c>
      <c r="C162" s="99">
        <v>26</v>
      </c>
      <c r="D162" s="100"/>
      <c r="E162" s="100"/>
      <c r="F162" s="101" t="s">
        <v>482</v>
      </c>
      <c r="G162" s="102">
        <v>1</v>
      </c>
      <c r="H162" s="103" t="s">
        <v>387</v>
      </c>
      <c r="I162" s="104">
        <f>J162/G162</f>
        <v>693</v>
      </c>
      <c r="J162" s="105">
        <f>J163+J164</f>
        <v>693</v>
      </c>
    </row>
    <row r="163" spans="1:10">
      <c r="B163" s="621"/>
      <c r="C163" s="119">
        <v>26.01</v>
      </c>
      <c r="D163" s="119">
        <v>1.05</v>
      </c>
      <c r="E163" s="120"/>
      <c r="F163" s="120" t="s">
        <v>483</v>
      </c>
      <c r="G163" s="121">
        <f>$G$162*D163</f>
        <v>1.05</v>
      </c>
      <c r="H163" s="120" t="s">
        <v>229</v>
      </c>
      <c r="I163" s="122">
        <v>620</v>
      </c>
      <c r="J163" s="122">
        <f>G163*I163</f>
        <v>651</v>
      </c>
    </row>
    <row r="164" spans="1:10" ht="14.4" thickBot="1">
      <c r="B164" s="621"/>
      <c r="C164" s="165">
        <v>26.02</v>
      </c>
      <c r="D164" s="165">
        <v>7.0000000000000007E-2</v>
      </c>
      <c r="E164" s="166"/>
      <c r="F164" s="166" t="s">
        <v>484</v>
      </c>
      <c r="G164" s="178">
        <f>$G$162*D164</f>
        <v>7.0000000000000007E-2</v>
      </c>
      <c r="H164" s="166" t="s">
        <v>389</v>
      </c>
      <c r="I164" s="167">
        <v>600</v>
      </c>
      <c r="J164" s="167">
        <f>G164*I164</f>
        <v>42.000000000000007</v>
      </c>
    </row>
    <row r="165" spans="1:10" ht="33" customHeight="1" thickBot="1">
      <c r="B165" s="179"/>
      <c r="C165" s="615" t="s">
        <v>485</v>
      </c>
      <c r="D165" s="626"/>
      <c r="E165" s="626"/>
      <c r="F165" s="626"/>
      <c r="G165" s="626"/>
      <c r="H165" s="626"/>
      <c r="I165" s="626"/>
      <c r="J165" s="626"/>
    </row>
    <row r="166" spans="1:10" s="81" customFormat="1" ht="24" customHeight="1" thickBot="1">
      <c r="A166" s="79"/>
      <c r="B166" s="600" t="s">
        <v>486</v>
      </c>
      <c r="C166" s="99">
        <v>27</v>
      </c>
      <c r="D166" s="100"/>
      <c r="E166" s="103"/>
      <c r="F166" s="103" t="s">
        <v>487</v>
      </c>
      <c r="G166" s="117">
        <v>1</v>
      </c>
      <c r="H166" s="103" t="s">
        <v>387</v>
      </c>
      <c r="I166" s="104">
        <f>J166/G166</f>
        <v>2500</v>
      </c>
      <c r="J166" s="105">
        <f>J173+J172+J171+J170+J168+J167+J169</f>
        <v>2500</v>
      </c>
    </row>
    <row r="167" spans="1:10" ht="17.399999999999999">
      <c r="B167" s="621"/>
      <c r="C167" s="106">
        <v>27.01</v>
      </c>
      <c r="D167" s="107"/>
      <c r="E167" s="113"/>
      <c r="F167" s="180" t="s">
        <v>488</v>
      </c>
      <c r="G167" s="181">
        <v>1</v>
      </c>
      <c r="H167" s="182" t="s">
        <v>489</v>
      </c>
      <c r="I167" s="181">
        <v>2500</v>
      </c>
      <c r="J167" s="181">
        <f>G167*I167</f>
        <v>2500</v>
      </c>
    </row>
    <row r="168" spans="1:10" ht="17.399999999999999">
      <c r="B168" s="621"/>
      <c r="C168" s="118">
        <v>27.02</v>
      </c>
      <c r="D168" s="119"/>
      <c r="E168" s="120"/>
      <c r="F168" s="180" t="s">
        <v>490</v>
      </c>
      <c r="G168" s="181">
        <v>0</v>
      </c>
      <c r="H168" s="182" t="s">
        <v>489</v>
      </c>
      <c r="I168" s="181">
        <v>2500</v>
      </c>
      <c r="J168" s="181">
        <f t="shared" ref="J168:J173" si="31">G168*I168</f>
        <v>0</v>
      </c>
    </row>
    <row r="169" spans="1:10" ht="17.399999999999999">
      <c r="B169" s="621"/>
      <c r="C169" s="106">
        <v>27.03</v>
      </c>
      <c r="D169" s="119"/>
      <c r="E169" s="120"/>
      <c r="F169" s="180" t="s">
        <v>491</v>
      </c>
      <c r="G169" s="181">
        <v>0</v>
      </c>
      <c r="H169" s="182" t="s">
        <v>489</v>
      </c>
      <c r="I169" s="181">
        <v>2500</v>
      </c>
      <c r="J169" s="181">
        <f t="shared" si="31"/>
        <v>0</v>
      </c>
    </row>
    <row r="170" spans="1:10" ht="17.399999999999999">
      <c r="B170" s="621"/>
      <c r="C170" s="118">
        <v>27.04</v>
      </c>
      <c r="D170" s="119"/>
      <c r="E170" s="120"/>
      <c r="F170" s="180" t="s">
        <v>492</v>
      </c>
      <c r="G170" s="181">
        <v>0</v>
      </c>
      <c r="H170" s="182" t="s">
        <v>489</v>
      </c>
      <c r="I170" s="181">
        <v>2500</v>
      </c>
      <c r="J170" s="181">
        <f t="shared" si="31"/>
        <v>0</v>
      </c>
    </row>
    <row r="171" spans="1:10" ht="17.399999999999999">
      <c r="B171" s="621"/>
      <c r="C171" s="106">
        <v>27.05</v>
      </c>
      <c r="D171" s="119"/>
      <c r="E171" s="120"/>
      <c r="F171" s="180" t="s">
        <v>493</v>
      </c>
      <c r="G171" s="181">
        <v>0</v>
      </c>
      <c r="H171" s="182" t="s">
        <v>489</v>
      </c>
      <c r="I171" s="181">
        <v>2500</v>
      </c>
      <c r="J171" s="181">
        <f t="shared" si="31"/>
        <v>0</v>
      </c>
    </row>
    <row r="172" spans="1:10" ht="17.399999999999999">
      <c r="B172" s="621"/>
      <c r="C172" s="118">
        <v>27.06</v>
      </c>
      <c r="D172" s="119"/>
      <c r="E172" s="120"/>
      <c r="F172" s="180" t="s">
        <v>494</v>
      </c>
      <c r="G172" s="181">
        <v>0</v>
      </c>
      <c r="H172" s="182" t="s">
        <v>489</v>
      </c>
      <c r="I172" s="181">
        <v>2500</v>
      </c>
      <c r="J172" s="181">
        <f t="shared" si="31"/>
        <v>0</v>
      </c>
    </row>
    <row r="173" spans="1:10" ht="17.399999999999999">
      <c r="B173" s="601"/>
      <c r="C173" s="106">
        <v>27.07</v>
      </c>
      <c r="D173" s="119"/>
      <c r="E173" s="120"/>
      <c r="F173" s="180" t="s">
        <v>495</v>
      </c>
      <c r="G173" s="181">
        <v>0</v>
      </c>
      <c r="H173" s="182" t="s">
        <v>489</v>
      </c>
      <c r="I173" s="181">
        <v>2500</v>
      </c>
      <c r="J173" s="181">
        <f t="shared" si="31"/>
        <v>0</v>
      </c>
    </row>
    <row r="174" spans="1:10" s="126" customFormat="1" ht="14.4" thickBot="1">
      <c r="A174" s="123"/>
      <c r="B174" s="154" t="s">
        <v>496</v>
      </c>
      <c r="C174" s="124"/>
      <c r="D174" s="116"/>
      <c r="E174" s="112"/>
      <c r="F174" s="112"/>
      <c r="G174" s="183"/>
      <c r="H174" s="184"/>
      <c r="I174" s="181"/>
      <c r="J174" s="181"/>
    </row>
    <row r="175" spans="1:10" ht="33" customHeight="1" thickBot="1">
      <c r="A175" s="185"/>
      <c r="C175" s="615" t="s">
        <v>497</v>
      </c>
      <c r="D175" s="626"/>
      <c r="E175" s="626"/>
      <c r="F175" s="626"/>
      <c r="G175" s="626"/>
      <c r="H175" s="626"/>
      <c r="I175" s="626"/>
      <c r="J175" s="626"/>
    </row>
    <row r="176" spans="1:10" s="81" customFormat="1" ht="18.75" customHeight="1" thickBot="1">
      <c r="A176" s="79"/>
      <c r="B176" s="600" t="s">
        <v>498</v>
      </c>
      <c r="C176" s="99">
        <v>28</v>
      </c>
      <c r="D176" s="163"/>
      <c r="E176" s="164"/>
      <c r="F176" s="103" t="s">
        <v>499</v>
      </c>
      <c r="G176" s="102">
        <v>1</v>
      </c>
      <c r="H176" s="101" t="s">
        <v>459</v>
      </c>
      <c r="I176" s="104">
        <f>J176/G176</f>
        <v>129</v>
      </c>
      <c r="J176" s="105">
        <f>J177+J178+J179</f>
        <v>129</v>
      </c>
    </row>
    <row r="177" spans="1:10" s="70" customFormat="1">
      <c r="B177" s="621"/>
      <c r="C177" s="130">
        <f>C176+0.01</f>
        <v>28.01</v>
      </c>
      <c r="D177" s="131">
        <f>26/100</f>
        <v>0.26</v>
      </c>
      <c r="E177" s="132"/>
      <c r="F177" s="132" t="s">
        <v>500</v>
      </c>
      <c r="G177" s="133">
        <f>$G$176*D177</f>
        <v>0.26</v>
      </c>
      <c r="H177" s="132" t="s">
        <v>402</v>
      </c>
      <c r="I177" s="134">
        <v>200</v>
      </c>
      <c r="J177" s="134">
        <f t="shared" ref="J177:J183" si="32">G177*I177</f>
        <v>52</v>
      </c>
    </row>
    <row r="178" spans="1:10" s="70" customFormat="1">
      <c r="B178" s="621"/>
      <c r="C178" s="130">
        <f>C177+0.01</f>
        <v>28.020000000000003</v>
      </c>
      <c r="D178" s="136">
        <f>5/50</f>
        <v>0.1</v>
      </c>
      <c r="E178" s="137"/>
      <c r="F178" s="187" t="s">
        <v>405</v>
      </c>
      <c r="G178" s="188">
        <f>$G$176*D178</f>
        <v>0.1</v>
      </c>
      <c r="H178" s="137" t="s">
        <v>389</v>
      </c>
      <c r="I178" s="138">
        <v>700</v>
      </c>
      <c r="J178" s="138">
        <f t="shared" si="32"/>
        <v>70</v>
      </c>
    </row>
    <row r="179" spans="1:10" s="70" customFormat="1" ht="16.5" customHeight="1" thickBot="1">
      <c r="B179" s="601"/>
      <c r="C179" s="130">
        <f>C178+0.01</f>
        <v>28.030000000000005</v>
      </c>
      <c r="D179" s="189">
        <v>0.02</v>
      </c>
      <c r="E179" s="190"/>
      <c r="F179" s="190" t="s">
        <v>406</v>
      </c>
      <c r="G179" s="191">
        <f>$G$176*D179</f>
        <v>0.02</v>
      </c>
      <c r="H179" s="190" t="s">
        <v>389</v>
      </c>
      <c r="I179" s="192">
        <v>350</v>
      </c>
      <c r="J179" s="192">
        <f t="shared" si="32"/>
        <v>7</v>
      </c>
    </row>
    <row r="180" spans="1:10" s="81" customFormat="1" ht="19.5" customHeight="1" thickBot="1">
      <c r="A180" s="79"/>
      <c r="B180" s="600" t="s">
        <v>501</v>
      </c>
      <c r="C180" s="99">
        <v>29</v>
      </c>
      <c r="D180" s="163"/>
      <c r="E180" s="164"/>
      <c r="F180" s="103" t="s">
        <v>502</v>
      </c>
      <c r="G180" s="102">
        <f>'[1]A Volume Sheet '!K189</f>
        <v>343.87</v>
      </c>
      <c r="H180" s="101" t="s">
        <v>459</v>
      </c>
      <c r="I180" s="104">
        <f>J180/G180</f>
        <v>141.99999999999997</v>
      </c>
      <c r="J180" s="105">
        <f>J181+J182+J183</f>
        <v>48829.539999999994</v>
      </c>
    </row>
    <row r="181" spans="1:10" s="70" customFormat="1">
      <c r="B181" s="621"/>
      <c r="C181" s="130">
        <f>C180+0.01</f>
        <v>29.01</v>
      </c>
      <c r="D181" s="131">
        <f>26/100</f>
        <v>0.26</v>
      </c>
      <c r="E181" s="132"/>
      <c r="F181" s="132" t="s">
        <v>500</v>
      </c>
      <c r="G181" s="133">
        <f>G180*D181</f>
        <v>89.406199999999998</v>
      </c>
      <c r="H181" s="132" t="s">
        <v>402</v>
      </c>
      <c r="I181" s="134">
        <v>250</v>
      </c>
      <c r="J181" s="134">
        <f t="shared" si="32"/>
        <v>22351.55</v>
      </c>
    </row>
    <row r="182" spans="1:10" s="70" customFormat="1">
      <c r="B182" s="621"/>
      <c r="C182" s="130">
        <f>C181+0.01</f>
        <v>29.020000000000003</v>
      </c>
      <c r="D182" s="136">
        <f>5/50</f>
        <v>0.1</v>
      </c>
      <c r="E182" s="137"/>
      <c r="F182" s="187" t="s">
        <v>405</v>
      </c>
      <c r="G182" s="188">
        <f>G180*D182</f>
        <v>34.387</v>
      </c>
      <c r="H182" s="137" t="s">
        <v>389</v>
      </c>
      <c r="I182" s="138">
        <v>700</v>
      </c>
      <c r="J182" s="138">
        <f t="shared" si="32"/>
        <v>24070.9</v>
      </c>
    </row>
    <row r="183" spans="1:10" s="70" customFormat="1" ht="14.4" thickBot="1">
      <c r="B183" s="621"/>
      <c r="C183" s="193">
        <f>C182+0.01</f>
        <v>29.030000000000005</v>
      </c>
      <c r="D183" s="189">
        <v>0.02</v>
      </c>
      <c r="E183" s="190"/>
      <c r="F183" s="190" t="s">
        <v>406</v>
      </c>
      <c r="G183" s="191">
        <f>G180*D183</f>
        <v>6.8774000000000006</v>
      </c>
      <c r="H183" s="190" t="s">
        <v>389</v>
      </c>
      <c r="I183" s="192">
        <v>350</v>
      </c>
      <c r="J183" s="192">
        <f t="shared" si="32"/>
        <v>2407.09</v>
      </c>
    </row>
    <row r="184" spans="1:10" s="70" customFormat="1" ht="33" customHeight="1" thickBot="1">
      <c r="B184" s="155"/>
      <c r="C184" s="615" t="s">
        <v>503</v>
      </c>
      <c r="D184" s="626"/>
      <c r="E184" s="626"/>
      <c r="F184" s="626"/>
      <c r="G184" s="626"/>
      <c r="H184" s="626"/>
      <c r="I184" s="626"/>
      <c r="J184" s="626"/>
    </row>
    <row r="185" spans="1:10" s="70" customFormat="1" ht="21.75" customHeight="1" thickBot="1">
      <c r="B185" s="600" t="s">
        <v>504</v>
      </c>
      <c r="C185" s="99">
        <v>30</v>
      </c>
      <c r="D185" s="100"/>
      <c r="E185" s="103"/>
      <c r="F185" s="103" t="s">
        <v>505</v>
      </c>
      <c r="G185" s="102">
        <v>1</v>
      </c>
      <c r="H185" s="103" t="s">
        <v>393</v>
      </c>
      <c r="I185" s="104">
        <f>J185/G185</f>
        <v>140</v>
      </c>
      <c r="J185" s="105">
        <f>J186</f>
        <v>140</v>
      </c>
    </row>
    <row r="186" spans="1:10" s="70" customFormat="1" ht="18" customHeight="1">
      <c r="B186" s="601"/>
      <c r="C186" s="106">
        <v>30.01</v>
      </c>
      <c r="D186" s="107">
        <v>0.4</v>
      </c>
      <c r="E186" s="113"/>
      <c r="F186" s="113" t="s">
        <v>394</v>
      </c>
      <c r="G186" s="114">
        <f>$G$185*D186</f>
        <v>0.4</v>
      </c>
      <c r="H186" s="113" t="s">
        <v>389</v>
      </c>
      <c r="I186" s="111">
        <v>350</v>
      </c>
      <c r="J186" s="111">
        <f>I186*G186</f>
        <v>140</v>
      </c>
    </row>
    <row r="187" spans="1:10" s="70" customFormat="1">
      <c r="B187" s="629" t="s">
        <v>395</v>
      </c>
      <c r="C187" s="629"/>
      <c r="D187" s="629"/>
      <c r="E187" s="629"/>
      <c r="F187" s="629"/>
      <c r="G187" s="629"/>
      <c r="H187" s="629"/>
      <c r="I187" s="629"/>
      <c r="J187" s="629"/>
    </row>
    <row r="188" spans="1:10" s="70" customFormat="1" ht="20.25" customHeight="1" thickBot="1">
      <c r="B188" s="600" t="s">
        <v>506</v>
      </c>
      <c r="C188" s="156">
        <v>31</v>
      </c>
      <c r="D188" s="157"/>
      <c r="E188" s="158"/>
      <c r="F188" s="158" t="s">
        <v>409</v>
      </c>
      <c r="G188" s="159">
        <v>1</v>
      </c>
      <c r="H188" s="158" t="s">
        <v>393</v>
      </c>
      <c r="I188" s="160">
        <f>J188/G188</f>
        <v>2666.9250000000002</v>
      </c>
      <c r="J188" s="161">
        <f>SUM(J189:J194)</f>
        <v>2666.9250000000002</v>
      </c>
    </row>
    <row r="189" spans="1:10" s="70" customFormat="1" ht="16.8">
      <c r="B189" s="621"/>
      <c r="C189" s="106">
        <v>31.01</v>
      </c>
      <c r="D189" s="107">
        <v>1.1000000000000001</v>
      </c>
      <c r="E189" s="194"/>
      <c r="F189" s="120" t="s">
        <v>398</v>
      </c>
      <c r="G189" s="195">
        <f t="shared" ref="G189:G194" si="33">$G$188*D189</f>
        <v>1.1000000000000001</v>
      </c>
      <c r="H189" s="113" t="s">
        <v>399</v>
      </c>
      <c r="I189" s="111">
        <v>800</v>
      </c>
      <c r="J189" s="111">
        <f t="shared" ref="J189:J194" si="34">I189*G189</f>
        <v>880.00000000000011</v>
      </c>
    </row>
    <row r="190" spans="1:10" s="70" customFormat="1" ht="16.8">
      <c r="B190" s="621"/>
      <c r="C190" s="118">
        <v>31.02</v>
      </c>
      <c r="D190" s="119">
        <v>0.378</v>
      </c>
      <c r="E190" s="120"/>
      <c r="F190" s="113" t="s">
        <v>400</v>
      </c>
      <c r="G190" s="114">
        <f t="shared" si="33"/>
        <v>0.378</v>
      </c>
      <c r="H190" s="120" t="s">
        <v>399</v>
      </c>
      <c r="I190" s="122">
        <v>600</v>
      </c>
      <c r="J190" s="111">
        <f t="shared" si="34"/>
        <v>226.8</v>
      </c>
    </row>
    <row r="191" spans="1:10" s="70" customFormat="1">
      <c r="B191" s="621"/>
      <c r="C191" s="106">
        <v>31.03</v>
      </c>
      <c r="D191" s="119">
        <v>91</v>
      </c>
      <c r="E191" s="120"/>
      <c r="F191" s="120" t="s">
        <v>401</v>
      </c>
      <c r="G191" s="114">
        <f t="shared" si="33"/>
        <v>91</v>
      </c>
      <c r="H191" s="120" t="s">
        <v>402</v>
      </c>
      <c r="I191" s="122">
        <v>8</v>
      </c>
      <c r="J191" s="111">
        <f t="shared" si="34"/>
        <v>728</v>
      </c>
    </row>
    <row r="192" spans="1:10" s="70" customFormat="1">
      <c r="B192" s="621"/>
      <c r="C192" s="118">
        <v>31.04</v>
      </c>
      <c r="D192" s="119">
        <v>80.5</v>
      </c>
      <c r="E192" s="120"/>
      <c r="F192" s="120" t="s">
        <v>403</v>
      </c>
      <c r="G192" s="114">
        <f t="shared" si="33"/>
        <v>80.5</v>
      </c>
      <c r="H192" s="120" t="s">
        <v>404</v>
      </c>
      <c r="I192" s="122">
        <v>0.25</v>
      </c>
      <c r="J192" s="111">
        <f t="shared" si="34"/>
        <v>20.125</v>
      </c>
    </row>
    <row r="193" spans="1:10" s="70" customFormat="1">
      <c r="B193" s="621"/>
      <c r="C193" s="106">
        <v>31.05</v>
      </c>
      <c r="D193" s="119">
        <v>0.56000000000000005</v>
      </c>
      <c r="E193" s="120"/>
      <c r="F193" s="120" t="s">
        <v>405</v>
      </c>
      <c r="G193" s="114">
        <f t="shared" si="33"/>
        <v>0.56000000000000005</v>
      </c>
      <c r="H193" s="120" t="s">
        <v>389</v>
      </c>
      <c r="I193" s="122">
        <v>600</v>
      </c>
      <c r="J193" s="111">
        <f t="shared" si="34"/>
        <v>336.00000000000006</v>
      </c>
    </row>
    <row r="194" spans="1:10">
      <c r="B194" s="601"/>
      <c r="C194" s="118">
        <v>31.06</v>
      </c>
      <c r="D194" s="119">
        <v>1.36</v>
      </c>
      <c r="E194" s="120"/>
      <c r="F194" s="120" t="s">
        <v>406</v>
      </c>
      <c r="G194" s="114">
        <f t="shared" si="33"/>
        <v>1.36</v>
      </c>
      <c r="H194" s="120" t="s">
        <v>389</v>
      </c>
      <c r="I194" s="122">
        <v>350</v>
      </c>
      <c r="J194" s="111">
        <f t="shared" si="34"/>
        <v>476.00000000000006</v>
      </c>
    </row>
    <row r="195" spans="1:10" ht="14.4" thickBot="1">
      <c r="B195" s="627" t="s">
        <v>407</v>
      </c>
      <c r="C195" s="628"/>
      <c r="D195" s="628"/>
      <c r="E195" s="628"/>
      <c r="F195" s="628"/>
      <c r="G195" s="628"/>
      <c r="H195" s="628"/>
      <c r="I195" s="628"/>
      <c r="J195" s="628"/>
    </row>
    <row r="196" spans="1:10" s="81" customFormat="1" ht="21.75" customHeight="1" thickBot="1">
      <c r="A196" s="79"/>
      <c r="B196" s="600" t="s">
        <v>507</v>
      </c>
      <c r="C196" s="99">
        <v>32</v>
      </c>
      <c r="D196" s="100"/>
      <c r="E196" s="103"/>
      <c r="F196" s="103" t="s">
        <v>427</v>
      </c>
      <c r="G196" s="102">
        <v>1</v>
      </c>
      <c r="H196" s="103" t="s">
        <v>393</v>
      </c>
      <c r="I196" s="104">
        <f>J196/G196</f>
        <v>195.5</v>
      </c>
      <c r="J196" s="105">
        <f>J198+J197</f>
        <v>195.5</v>
      </c>
    </row>
    <row r="197" spans="1:10" ht="16.8">
      <c r="B197" s="621"/>
      <c r="C197" s="106">
        <f>C196+0.01</f>
        <v>32.01</v>
      </c>
      <c r="D197" s="107">
        <v>1</v>
      </c>
      <c r="E197" s="113"/>
      <c r="F197" s="113" t="s">
        <v>428</v>
      </c>
      <c r="G197" s="114">
        <f>$G$196*D197</f>
        <v>1</v>
      </c>
      <c r="H197" s="113" t="s">
        <v>399</v>
      </c>
      <c r="I197" s="111">
        <v>80</v>
      </c>
      <c r="J197" s="111">
        <f>G197*I197</f>
        <v>80</v>
      </c>
    </row>
    <row r="198" spans="1:10">
      <c r="B198" s="601"/>
      <c r="C198" s="106">
        <f>C197+0.01</f>
        <v>32.019999999999996</v>
      </c>
      <c r="D198" s="119">
        <v>0.33</v>
      </c>
      <c r="E198" s="120"/>
      <c r="F198" s="120" t="s">
        <v>406</v>
      </c>
      <c r="G198" s="114">
        <f>$G$196*D198</f>
        <v>0.33</v>
      </c>
      <c r="H198" s="120" t="s">
        <v>389</v>
      </c>
      <c r="I198" s="122">
        <v>350</v>
      </c>
      <c r="J198" s="122">
        <f>G198*I198</f>
        <v>115.5</v>
      </c>
    </row>
    <row r="199" spans="1:10" ht="14.4" thickBot="1">
      <c r="B199" s="627" t="s">
        <v>429</v>
      </c>
      <c r="C199" s="628"/>
      <c r="D199" s="628"/>
      <c r="E199" s="628"/>
      <c r="F199" s="628"/>
      <c r="G199" s="628"/>
      <c r="H199" s="628"/>
      <c r="I199" s="628"/>
      <c r="J199" s="628"/>
    </row>
    <row r="200" spans="1:10" s="81" customFormat="1" ht="23.25" customHeight="1" thickBot="1">
      <c r="A200" s="79"/>
      <c r="B200" s="600" t="s">
        <v>508</v>
      </c>
      <c r="C200" s="99">
        <v>33</v>
      </c>
      <c r="D200" s="100"/>
      <c r="E200" s="103"/>
      <c r="F200" s="103" t="s">
        <v>431</v>
      </c>
      <c r="G200" s="102">
        <v>1</v>
      </c>
      <c r="H200" s="103" t="s">
        <v>393</v>
      </c>
      <c r="I200" s="104">
        <f>J200/G200</f>
        <v>465.5</v>
      </c>
      <c r="J200" s="105">
        <f>J202+J201</f>
        <v>465.5</v>
      </c>
    </row>
    <row r="201" spans="1:10" ht="16.8">
      <c r="B201" s="621"/>
      <c r="C201" s="106">
        <v>33.01</v>
      </c>
      <c r="D201" s="107">
        <v>1</v>
      </c>
      <c r="E201" s="113"/>
      <c r="F201" s="113" t="s">
        <v>432</v>
      </c>
      <c r="G201" s="114">
        <f>$G$200*D201</f>
        <v>1</v>
      </c>
      <c r="H201" s="113" t="s">
        <v>399</v>
      </c>
      <c r="I201" s="111">
        <v>350</v>
      </c>
      <c r="J201" s="111">
        <f>G201*I201</f>
        <v>350</v>
      </c>
    </row>
    <row r="202" spans="1:10">
      <c r="B202" s="601"/>
      <c r="C202" s="118">
        <v>33.020000000000003</v>
      </c>
      <c r="D202" s="119">
        <v>0.33</v>
      </c>
      <c r="E202" s="120"/>
      <c r="F202" s="120" t="s">
        <v>406</v>
      </c>
      <c r="G202" s="114">
        <f>$G$200*D202</f>
        <v>0.33</v>
      </c>
      <c r="H202" s="120" t="s">
        <v>389</v>
      </c>
      <c r="I202" s="122">
        <v>350</v>
      </c>
      <c r="J202" s="122">
        <f>G202*I202</f>
        <v>115.5</v>
      </c>
    </row>
    <row r="203" spans="1:10" ht="14.4" thickBot="1">
      <c r="B203" s="627" t="s">
        <v>433</v>
      </c>
      <c r="C203" s="628"/>
      <c r="D203" s="628"/>
      <c r="E203" s="628"/>
      <c r="F203" s="628"/>
      <c r="G203" s="628"/>
      <c r="H203" s="628"/>
      <c r="I203" s="628"/>
      <c r="J203" s="628"/>
    </row>
    <row r="204" spans="1:10" s="81" customFormat="1" ht="18.75" customHeight="1" thickBot="1">
      <c r="A204" s="79"/>
      <c r="B204" s="600" t="s">
        <v>509</v>
      </c>
      <c r="C204" s="99">
        <v>34</v>
      </c>
      <c r="D204" s="100"/>
      <c r="E204" s="103"/>
      <c r="F204" s="103" t="s">
        <v>446</v>
      </c>
      <c r="G204" s="129">
        <v>1</v>
      </c>
      <c r="H204" s="103" t="s">
        <v>393</v>
      </c>
      <c r="I204" s="104">
        <f>J204/G204</f>
        <v>4400.75</v>
      </c>
      <c r="J204" s="196">
        <f>J211+J210+J209+J208+J207+J206+J205</f>
        <v>4400.75</v>
      </c>
    </row>
    <row r="205" spans="1:10" ht="16.8">
      <c r="B205" s="621"/>
      <c r="C205" s="106">
        <f>C204+0.01</f>
        <v>34.01</v>
      </c>
      <c r="D205" s="107">
        <v>0.46500000000000002</v>
      </c>
      <c r="E205" s="113"/>
      <c r="F205" s="113" t="s">
        <v>414</v>
      </c>
      <c r="G205" s="114">
        <f>$G$204*D205</f>
        <v>0.46500000000000002</v>
      </c>
      <c r="H205" s="113" t="s">
        <v>399</v>
      </c>
      <c r="I205" s="111">
        <v>600</v>
      </c>
      <c r="J205" s="111">
        <f t="shared" ref="J205:J211" si="35">G205*I205</f>
        <v>279</v>
      </c>
    </row>
    <row r="206" spans="1:10" ht="16.8">
      <c r="B206" s="621"/>
      <c r="C206" s="106">
        <f t="shared" ref="C206:C211" si="36">C205+0.01</f>
        <v>34.019999999999996</v>
      </c>
      <c r="D206" s="119">
        <v>0.93</v>
      </c>
      <c r="E206" s="120"/>
      <c r="F206" s="120" t="s">
        <v>438</v>
      </c>
      <c r="G206" s="114">
        <f t="shared" ref="G206:G211" si="37">$G$204*D206</f>
        <v>0.93</v>
      </c>
      <c r="H206" s="120" t="s">
        <v>399</v>
      </c>
      <c r="I206" s="122">
        <v>600</v>
      </c>
      <c r="J206" s="122">
        <f t="shared" si="35"/>
        <v>558</v>
      </c>
    </row>
    <row r="207" spans="1:10">
      <c r="B207" s="621"/>
      <c r="C207" s="106">
        <f t="shared" si="36"/>
        <v>34.029999999999994</v>
      </c>
      <c r="D207" s="119">
        <v>250</v>
      </c>
      <c r="E207" s="120"/>
      <c r="F207" s="120" t="s">
        <v>439</v>
      </c>
      <c r="G207" s="114">
        <f t="shared" si="37"/>
        <v>250</v>
      </c>
      <c r="H207" s="120" t="s">
        <v>402</v>
      </c>
      <c r="I207" s="122">
        <v>8</v>
      </c>
      <c r="J207" s="122">
        <f t="shared" si="35"/>
        <v>2000</v>
      </c>
    </row>
    <row r="208" spans="1:10">
      <c r="B208" s="621"/>
      <c r="C208" s="106">
        <f t="shared" si="36"/>
        <v>34.039999999999992</v>
      </c>
      <c r="D208" s="119">
        <v>145</v>
      </c>
      <c r="E208" s="120"/>
      <c r="F208" s="120" t="s">
        <v>403</v>
      </c>
      <c r="G208" s="114">
        <f t="shared" si="37"/>
        <v>145</v>
      </c>
      <c r="H208" s="120" t="s">
        <v>404</v>
      </c>
      <c r="I208" s="122">
        <v>0.25</v>
      </c>
      <c r="J208" s="122">
        <f t="shared" si="35"/>
        <v>36.25</v>
      </c>
    </row>
    <row r="209" spans="1:10">
      <c r="B209" s="621"/>
      <c r="C209" s="106">
        <f t="shared" si="36"/>
        <v>34.04999999999999</v>
      </c>
      <c r="D209" s="119">
        <v>0.65</v>
      </c>
      <c r="E209" s="120"/>
      <c r="F209" s="120" t="s">
        <v>405</v>
      </c>
      <c r="G209" s="114">
        <f t="shared" si="37"/>
        <v>0.65</v>
      </c>
      <c r="H209" s="120" t="s">
        <v>389</v>
      </c>
      <c r="I209" s="122">
        <v>600</v>
      </c>
      <c r="J209" s="122">
        <f t="shared" si="35"/>
        <v>390</v>
      </c>
    </row>
    <row r="210" spans="1:10">
      <c r="B210" s="621"/>
      <c r="C210" s="106">
        <f t="shared" si="36"/>
        <v>34.059999999999988</v>
      </c>
      <c r="D210" s="119">
        <v>3.25</v>
      </c>
      <c r="E210" s="120"/>
      <c r="F210" s="120" t="s">
        <v>406</v>
      </c>
      <c r="G210" s="114">
        <f t="shared" si="37"/>
        <v>3.25</v>
      </c>
      <c r="H210" s="120" t="s">
        <v>389</v>
      </c>
      <c r="I210" s="122">
        <v>350</v>
      </c>
      <c r="J210" s="122">
        <f t="shared" si="35"/>
        <v>1137.5</v>
      </c>
    </row>
    <row r="211" spans="1:10">
      <c r="B211" s="601"/>
      <c r="C211" s="106">
        <f t="shared" si="36"/>
        <v>34.069999999999986</v>
      </c>
      <c r="D211" s="119"/>
      <c r="E211" s="120"/>
      <c r="F211" s="120" t="s">
        <v>419</v>
      </c>
      <c r="G211" s="114">
        <f t="shared" si="37"/>
        <v>0</v>
      </c>
      <c r="H211" s="120" t="s">
        <v>404</v>
      </c>
      <c r="I211" s="122"/>
      <c r="J211" s="122">
        <f t="shared" si="35"/>
        <v>0</v>
      </c>
    </row>
    <row r="212" spans="1:10" ht="19.5" customHeight="1" thickBot="1">
      <c r="B212" s="627" t="s">
        <v>440</v>
      </c>
      <c r="C212" s="628"/>
      <c r="D212" s="628"/>
      <c r="E212" s="628"/>
      <c r="F212" s="628"/>
      <c r="G212" s="628"/>
      <c r="H212" s="628"/>
      <c r="I212" s="628"/>
      <c r="J212" s="628"/>
    </row>
    <row r="213" spans="1:10" s="81" customFormat="1" ht="18.75" customHeight="1" thickBot="1">
      <c r="A213" s="79"/>
      <c r="B213" s="632" t="s">
        <v>510</v>
      </c>
      <c r="C213" s="99">
        <v>35</v>
      </c>
      <c r="D213" s="163"/>
      <c r="E213" s="164"/>
      <c r="F213" s="151" t="s">
        <v>511</v>
      </c>
      <c r="G213" s="102">
        <v>6</v>
      </c>
      <c r="H213" s="101" t="s">
        <v>0</v>
      </c>
      <c r="I213" s="104">
        <f>J213/G213</f>
        <v>0</v>
      </c>
      <c r="J213" s="196">
        <f>J214+J215</f>
        <v>0</v>
      </c>
    </row>
    <row r="214" spans="1:10">
      <c r="B214" s="633"/>
      <c r="C214" s="106">
        <f>C213+0.01</f>
        <v>35.01</v>
      </c>
      <c r="D214" s="107">
        <v>0.7</v>
      </c>
      <c r="E214" s="113"/>
      <c r="F214" s="113"/>
      <c r="G214" s="114"/>
      <c r="H214" s="113"/>
      <c r="I214" s="111"/>
      <c r="J214" s="111"/>
    </row>
    <row r="215" spans="1:10" ht="14.4" thickBot="1">
      <c r="B215" s="633"/>
      <c r="C215" s="106">
        <f>C214+0.01</f>
        <v>35.019999999999996</v>
      </c>
      <c r="D215" s="165">
        <v>0.1</v>
      </c>
      <c r="E215" s="166"/>
      <c r="F215" s="166"/>
      <c r="G215" s="178"/>
      <c r="H215" s="166"/>
      <c r="I215" s="167"/>
      <c r="J215" s="167"/>
    </row>
    <row r="216" spans="1:10" ht="27" customHeight="1" thickBot="1">
      <c r="B216" s="197" t="s">
        <v>512</v>
      </c>
      <c r="C216" s="198">
        <v>36</v>
      </c>
      <c r="D216" s="198"/>
      <c r="E216" s="199"/>
      <c r="F216" s="199" t="s">
        <v>513</v>
      </c>
      <c r="G216" s="200">
        <v>1</v>
      </c>
      <c r="H216" s="201" t="s">
        <v>514</v>
      </c>
      <c r="I216" s="202">
        <v>0</v>
      </c>
      <c r="J216" s="196">
        <f>G216*I216</f>
        <v>0</v>
      </c>
    </row>
    <row r="217" spans="1:10" ht="38.25" customHeight="1" thickBot="1">
      <c r="B217" s="632" t="s">
        <v>515</v>
      </c>
      <c r="C217" s="99">
        <v>37</v>
      </c>
      <c r="D217" s="100"/>
      <c r="E217" s="103"/>
      <c r="F217" s="151" t="s">
        <v>516</v>
      </c>
      <c r="G217" s="102">
        <v>1</v>
      </c>
      <c r="H217" s="101" t="s">
        <v>517</v>
      </c>
      <c r="I217" s="104">
        <f>J217/G217</f>
        <v>657.83788888888898</v>
      </c>
      <c r="J217" s="196">
        <f>SUM(J218:J223)</f>
        <v>657.83788888888898</v>
      </c>
    </row>
    <row r="218" spans="1:10" ht="17.25" customHeight="1">
      <c r="B218" s="633"/>
      <c r="C218" s="106">
        <f t="shared" ref="C218:C223" si="38">C217+0.01</f>
        <v>37.01</v>
      </c>
      <c r="D218" s="107"/>
      <c r="E218" s="113"/>
      <c r="F218" s="113" t="s">
        <v>518</v>
      </c>
      <c r="G218" s="203">
        <f>(0.07*0.07*6.4)/1.8</f>
        <v>1.7422222222222224E-2</v>
      </c>
      <c r="H218" s="204" t="s">
        <v>519</v>
      </c>
      <c r="I218" s="111">
        <f>380*74</f>
        <v>28120</v>
      </c>
      <c r="J218" s="111">
        <f t="shared" ref="J218:J223" si="39">I218*G218</f>
        <v>489.91288888888897</v>
      </c>
    </row>
    <row r="219" spans="1:10">
      <c r="B219" s="633"/>
      <c r="C219" s="106">
        <f t="shared" si="38"/>
        <v>37.019999999999996</v>
      </c>
      <c r="D219" s="119">
        <v>0.01</v>
      </c>
      <c r="E219" s="120"/>
      <c r="F219" s="120" t="s">
        <v>520</v>
      </c>
      <c r="G219" s="121">
        <f>$G$217*D219</f>
        <v>0.01</v>
      </c>
      <c r="H219" s="120" t="s">
        <v>521</v>
      </c>
      <c r="I219" s="122">
        <v>600</v>
      </c>
      <c r="J219" s="122">
        <f t="shared" si="39"/>
        <v>6</v>
      </c>
    </row>
    <row r="220" spans="1:10">
      <c r="B220" s="633"/>
      <c r="C220" s="106">
        <f t="shared" si="38"/>
        <v>37.029999999999994</v>
      </c>
      <c r="D220" s="119">
        <v>3.9</v>
      </c>
      <c r="E220" s="120"/>
      <c r="F220" s="120" t="s">
        <v>449</v>
      </c>
      <c r="G220" s="121">
        <f>$G$217*D220</f>
        <v>3.9</v>
      </c>
      <c r="H220" s="120" t="s">
        <v>402</v>
      </c>
      <c r="I220" s="122">
        <v>8</v>
      </c>
      <c r="J220" s="122">
        <f t="shared" si="39"/>
        <v>31.2</v>
      </c>
    </row>
    <row r="221" spans="1:10">
      <c r="B221" s="633"/>
      <c r="C221" s="106">
        <f t="shared" si="38"/>
        <v>37.039999999999992</v>
      </c>
      <c r="D221" s="119">
        <v>2.9</v>
      </c>
      <c r="E221" s="120"/>
      <c r="F221" s="120" t="s">
        <v>403</v>
      </c>
      <c r="G221" s="121">
        <f>$G$217*D221</f>
        <v>2.9</v>
      </c>
      <c r="H221" s="120" t="s">
        <v>404</v>
      </c>
      <c r="I221" s="122">
        <v>0.25</v>
      </c>
      <c r="J221" s="122">
        <f t="shared" si="39"/>
        <v>0.72499999999999998</v>
      </c>
    </row>
    <row r="222" spans="1:10">
      <c r="B222" s="633"/>
      <c r="C222" s="106">
        <f t="shared" si="38"/>
        <v>37.04999999999999</v>
      </c>
      <c r="D222" s="119">
        <v>0.1</v>
      </c>
      <c r="E222" s="120"/>
      <c r="F222" s="120" t="s">
        <v>405</v>
      </c>
      <c r="G222" s="121">
        <f>$G$217*D222</f>
        <v>0.1</v>
      </c>
      <c r="H222" s="120" t="s">
        <v>389</v>
      </c>
      <c r="I222" s="122">
        <v>600</v>
      </c>
      <c r="J222" s="122">
        <f t="shared" si="39"/>
        <v>60</v>
      </c>
    </row>
    <row r="223" spans="1:10" ht="14.4" thickBot="1">
      <c r="B223" s="633"/>
      <c r="C223" s="106">
        <f t="shared" si="38"/>
        <v>37.059999999999988</v>
      </c>
      <c r="D223" s="165">
        <v>0.2</v>
      </c>
      <c r="E223" s="166"/>
      <c r="F223" s="166" t="s">
        <v>406</v>
      </c>
      <c r="G223" s="178">
        <f>$G$217*D223</f>
        <v>0.2</v>
      </c>
      <c r="H223" s="166" t="s">
        <v>389</v>
      </c>
      <c r="I223" s="167">
        <v>350</v>
      </c>
      <c r="J223" s="167">
        <f t="shared" si="39"/>
        <v>70</v>
      </c>
    </row>
    <row r="224" spans="1:10" s="81" customFormat="1" ht="19.5" customHeight="1" thickBot="1">
      <c r="A224" s="79"/>
      <c r="B224" s="632" t="s">
        <v>522</v>
      </c>
      <c r="C224" s="99">
        <v>38</v>
      </c>
      <c r="D224" s="163"/>
      <c r="E224" s="164"/>
      <c r="F224" s="103" t="s">
        <v>523</v>
      </c>
      <c r="G224" s="117">
        <f>5*3.6</f>
        <v>18</v>
      </c>
      <c r="H224" s="103" t="s">
        <v>517</v>
      </c>
      <c r="I224" s="104">
        <f>J224/G224</f>
        <v>0</v>
      </c>
      <c r="J224" s="196">
        <f>J225+J226+J227</f>
        <v>0</v>
      </c>
    </row>
    <row r="225" spans="1:10">
      <c r="B225" s="633"/>
      <c r="C225" s="106">
        <f>C224+0.01</f>
        <v>38.01</v>
      </c>
      <c r="D225" s="107"/>
      <c r="E225" s="113"/>
      <c r="F225" s="113" t="s">
        <v>524</v>
      </c>
      <c r="G225" s="114">
        <v>18</v>
      </c>
      <c r="H225" s="113" t="s">
        <v>517</v>
      </c>
      <c r="I225" s="111">
        <v>0</v>
      </c>
      <c r="J225" s="111">
        <f>I225*G225</f>
        <v>0</v>
      </c>
    </row>
    <row r="226" spans="1:10">
      <c r="B226" s="633"/>
      <c r="C226" s="106">
        <f>C225+0.01</f>
        <v>38.019999999999996</v>
      </c>
      <c r="D226" s="119"/>
      <c r="E226" s="120"/>
      <c r="F226" s="120" t="s">
        <v>405</v>
      </c>
      <c r="G226" s="121">
        <f>$G$224*D226</f>
        <v>0</v>
      </c>
      <c r="H226" s="120" t="s">
        <v>389</v>
      </c>
      <c r="I226" s="122"/>
      <c r="J226" s="122">
        <f>I226*G226</f>
        <v>0</v>
      </c>
    </row>
    <row r="227" spans="1:10" ht="14.4" thickBot="1">
      <c r="B227" s="633"/>
      <c r="C227" s="106">
        <f>C226+0.01</f>
        <v>38.029999999999994</v>
      </c>
      <c r="D227" s="165"/>
      <c r="E227" s="166"/>
      <c r="F227" s="166" t="s">
        <v>406</v>
      </c>
      <c r="G227" s="178">
        <f>$G$224*D227</f>
        <v>0</v>
      </c>
      <c r="H227" s="166" t="s">
        <v>389</v>
      </c>
      <c r="I227" s="167"/>
      <c r="J227" s="167">
        <f>I227*G227</f>
        <v>0</v>
      </c>
    </row>
    <row r="228" spans="1:10" ht="27" customHeight="1" thickBot="1">
      <c r="B228" s="140" t="s">
        <v>525</v>
      </c>
      <c r="C228" s="99">
        <v>39</v>
      </c>
      <c r="D228" s="100"/>
      <c r="E228" s="103"/>
      <c r="F228" s="151" t="s">
        <v>526</v>
      </c>
      <c r="G228" s="102">
        <v>8</v>
      </c>
      <c r="H228" s="101" t="s">
        <v>517</v>
      </c>
      <c r="I228" s="104">
        <v>0</v>
      </c>
      <c r="J228" s="196">
        <f>I228*G228</f>
        <v>0</v>
      </c>
    </row>
    <row r="229" spans="1:10" s="81" customFormat="1" ht="22.5" customHeight="1" thickBot="1">
      <c r="A229" s="79"/>
      <c r="B229" s="632" t="s">
        <v>527</v>
      </c>
      <c r="C229" s="99">
        <v>40</v>
      </c>
      <c r="D229" s="100"/>
      <c r="E229" s="100"/>
      <c r="F229" s="101" t="s">
        <v>528</v>
      </c>
      <c r="G229" s="102">
        <v>1</v>
      </c>
      <c r="H229" s="103" t="s">
        <v>387</v>
      </c>
      <c r="I229" s="104">
        <f>J229/G229</f>
        <v>7</v>
      </c>
      <c r="J229" s="196">
        <f>J230</f>
        <v>7</v>
      </c>
    </row>
    <row r="230" spans="1:10" ht="14.4" thickBot="1">
      <c r="B230" s="634"/>
      <c r="C230" s="205">
        <v>40.01</v>
      </c>
      <c r="D230" s="205">
        <v>0.02</v>
      </c>
      <c r="E230" s="206"/>
      <c r="F230" s="206" t="s">
        <v>406</v>
      </c>
      <c r="G230" s="170">
        <f>$G$229*D230</f>
        <v>0.02</v>
      </c>
      <c r="H230" s="206" t="s">
        <v>389</v>
      </c>
      <c r="I230" s="207">
        <v>350</v>
      </c>
      <c r="J230" s="207">
        <f>G230*I230</f>
        <v>7</v>
      </c>
    </row>
    <row r="231" spans="1:10" ht="14.4" thickBot="1">
      <c r="B231" s="208"/>
      <c r="C231" s="209"/>
      <c r="D231" s="209"/>
      <c r="E231" s="210"/>
      <c r="F231" s="210"/>
      <c r="G231" s="211"/>
      <c r="H231" s="210"/>
      <c r="I231" s="212"/>
      <c r="J231" s="213"/>
    </row>
    <row r="232" spans="1:10" ht="22.8" customHeight="1" thickBot="1">
      <c r="B232" s="197" t="s">
        <v>529</v>
      </c>
      <c r="C232" s="99">
        <v>41</v>
      </c>
      <c r="D232" s="100"/>
      <c r="E232" s="103"/>
      <c r="F232" s="151" t="s">
        <v>530</v>
      </c>
      <c r="G232" s="102">
        <f>10*3.6</f>
        <v>36</v>
      </c>
      <c r="H232" s="103" t="s">
        <v>387</v>
      </c>
      <c r="I232" s="104">
        <f>+J232/G232</f>
        <v>1394.9688888888888</v>
      </c>
      <c r="J232" s="196">
        <f>SUM(J233:J238)</f>
        <v>50218.879999999997</v>
      </c>
    </row>
    <row r="233" spans="1:10">
      <c r="B233" s="197"/>
      <c r="C233" s="119"/>
      <c r="D233" s="119"/>
      <c r="E233" s="120"/>
      <c r="F233" s="120" t="s">
        <v>531</v>
      </c>
      <c r="G233" s="121">
        <v>40</v>
      </c>
      <c r="H233" s="120" t="s">
        <v>4</v>
      </c>
      <c r="I233" s="122">
        <v>800</v>
      </c>
      <c r="J233" s="214">
        <f>+I233*G233</f>
        <v>32000</v>
      </c>
    </row>
    <row r="234" spans="1:10">
      <c r="B234" s="197"/>
      <c r="C234" s="119"/>
      <c r="D234" s="119">
        <v>70</v>
      </c>
      <c r="E234" s="120"/>
      <c r="F234" s="120" t="s">
        <v>532</v>
      </c>
      <c r="G234" s="121">
        <f>+G232*D234</f>
        <v>2520</v>
      </c>
      <c r="H234" s="120" t="s">
        <v>5</v>
      </c>
      <c r="I234" s="122">
        <v>3</v>
      </c>
      <c r="J234" s="214">
        <f t="shared" ref="J234:J238" si="40">+I234*G234</f>
        <v>7560</v>
      </c>
    </row>
    <row r="235" spans="1:10">
      <c r="B235" s="197"/>
      <c r="C235" s="119"/>
      <c r="D235" s="119">
        <v>0.54</v>
      </c>
      <c r="E235" s="120"/>
      <c r="F235" s="120" t="s">
        <v>533</v>
      </c>
      <c r="G235" s="121">
        <f>+G232*D235</f>
        <v>19.440000000000001</v>
      </c>
      <c r="H235" s="120" t="s">
        <v>402</v>
      </c>
      <c r="I235" s="122">
        <v>2</v>
      </c>
      <c r="J235" s="214">
        <f t="shared" si="40"/>
        <v>38.880000000000003</v>
      </c>
    </row>
    <row r="236" spans="1:10">
      <c r="B236" s="197"/>
      <c r="C236" s="119"/>
      <c r="D236" s="119">
        <f>0.54*2</f>
        <v>1.08</v>
      </c>
      <c r="E236" s="120"/>
      <c r="F236" s="120" t="s">
        <v>534</v>
      </c>
      <c r="G236" s="121">
        <f>+G232*D236</f>
        <v>38.880000000000003</v>
      </c>
      <c r="H236" s="120" t="s">
        <v>402</v>
      </c>
      <c r="I236" s="122">
        <v>0</v>
      </c>
      <c r="J236" s="214">
        <f t="shared" si="40"/>
        <v>0</v>
      </c>
    </row>
    <row r="237" spans="1:10">
      <c r="B237" s="197"/>
      <c r="C237" s="119"/>
      <c r="D237" s="119">
        <v>0.2</v>
      </c>
      <c r="E237" s="120"/>
      <c r="F237" s="120" t="s">
        <v>535</v>
      </c>
      <c r="G237" s="121">
        <f>+D237*G232</f>
        <v>7.2</v>
      </c>
      <c r="H237" s="120"/>
      <c r="I237" s="122">
        <v>600</v>
      </c>
      <c r="J237" s="214">
        <f t="shared" si="40"/>
        <v>4320</v>
      </c>
    </row>
    <row r="238" spans="1:10">
      <c r="B238" s="197"/>
      <c r="C238" s="119"/>
      <c r="D238" s="119">
        <v>0.5</v>
      </c>
      <c r="E238" s="120"/>
      <c r="F238" s="120" t="s">
        <v>536</v>
      </c>
      <c r="G238" s="121">
        <f>+D238*G232</f>
        <v>18</v>
      </c>
      <c r="H238" s="120"/>
      <c r="I238" s="122">
        <v>350</v>
      </c>
      <c r="J238" s="214">
        <f t="shared" si="40"/>
        <v>6300</v>
      </c>
    </row>
    <row r="239" spans="1:10">
      <c r="B239" s="197"/>
      <c r="C239" s="119"/>
      <c r="D239" s="119"/>
      <c r="E239" s="120"/>
      <c r="F239" s="120"/>
      <c r="G239" s="121"/>
      <c r="H239" s="120"/>
      <c r="I239" s="122"/>
      <c r="J239" s="214"/>
    </row>
    <row r="240" spans="1:10">
      <c r="B240" s="197"/>
      <c r="C240" s="119"/>
      <c r="D240" s="119"/>
      <c r="E240" s="120"/>
      <c r="F240" s="120"/>
      <c r="G240" s="121"/>
      <c r="H240" s="120"/>
      <c r="I240" s="122"/>
      <c r="J240" s="214"/>
    </row>
    <row r="241" spans="2:10">
      <c r="B241" s="197"/>
      <c r="C241" s="119"/>
      <c r="D241" s="119"/>
      <c r="E241" s="120"/>
      <c r="F241" s="120"/>
      <c r="G241" s="121"/>
      <c r="H241" s="120"/>
      <c r="I241" s="122"/>
      <c r="J241" s="214"/>
    </row>
    <row r="242" spans="2:10">
      <c r="B242" s="197"/>
      <c r="C242" s="119"/>
      <c r="D242" s="119"/>
      <c r="E242" s="120"/>
      <c r="F242" s="120"/>
      <c r="G242" s="121"/>
      <c r="H242" s="120"/>
      <c r="I242" s="122"/>
      <c r="J242" s="214"/>
    </row>
    <row r="243" spans="2:10" ht="14.4" thickBot="1">
      <c r="B243" s="215"/>
      <c r="C243" s="216"/>
      <c r="D243" s="216"/>
      <c r="E243" s="217"/>
      <c r="F243" s="217"/>
      <c r="G243" s="218"/>
      <c r="H243" s="217"/>
      <c r="I243" s="219"/>
      <c r="J243" s="220"/>
    </row>
    <row r="244" spans="2:10" ht="22.8" customHeight="1" thickBot="1">
      <c r="B244" s="197" t="s">
        <v>709</v>
      </c>
      <c r="C244" s="99">
        <v>42</v>
      </c>
      <c r="D244" s="100"/>
      <c r="E244" s="103"/>
      <c r="F244" s="151" t="s">
        <v>710</v>
      </c>
      <c r="G244" s="102">
        <v>1</v>
      </c>
      <c r="H244" s="103" t="s">
        <v>387</v>
      </c>
      <c r="I244" s="104">
        <f>+J244/G244</f>
        <v>579.48</v>
      </c>
      <c r="J244" s="196">
        <f>SUM(J245:J250)</f>
        <v>579.48</v>
      </c>
    </row>
    <row r="245" spans="2:10">
      <c r="B245" s="197"/>
      <c r="C245" s="119"/>
      <c r="D245" s="119">
        <v>1</v>
      </c>
      <c r="E245" s="120"/>
      <c r="F245" s="120" t="s">
        <v>711</v>
      </c>
      <c r="G245" s="121">
        <f>+G244*D245</f>
        <v>1</v>
      </c>
      <c r="H245" s="120" t="s">
        <v>4</v>
      </c>
      <c r="I245" s="122">
        <v>350</v>
      </c>
      <c r="J245" s="214">
        <f>+I245*G245</f>
        <v>350</v>
      </c>
    </row>
    <row r="246" spans="2:10">
      <c r="B246" s="197"/>
      <c r="C246" s="119"/>
      <c r="D246" s="119">
        <v>11</v>
      </c>
      <c r="E246" s="120"/>
      <c r="F246" s="120" t="s">
        <v>712</v>
      </c>
      <c r="G246" s="121">
        <f>+G244*D246</f>
        <v>11</v>
      </c>
      <c r="H246" s="120" t="s">
        <v>5</v>
      </c>
      <c r="I246" s="122">
        <v>8</v>
      </c>
      <c r="J246" s="214">
        <f t="shared" ref="J246:J250" si="41">+I246*G246</f>
        <v>88</v>
      </c>
    </row>
    <row r="247" spans="2:10">
      <c r="B247" s="197"/>
      <c r="C247" s="119"/>
      <c r="D247" s="119">
        <v>6.08E-2</v>
      </c>
      <c r="E247" s="120"/>
      <c r="F247" s="120" t="s">
        <v>414</v>
      </c>
      <c r="G247" s="121">
        <f>+G244*D247</f>
        <v>6.08E-2</v>
      </c>
      <c r="H247" s="120" t="s">
        <v>402</v>
      </c>
      <c r="I247" s="122">
        <v>600</v>
      </c>
      <c r="J247" s="214">
        <f t="shared" si="41"/>
        <v>36.479999999999997</v>
      </c>
    </row>
    <row r="248" spans="2:10">
      <c r="B248" s="197"/>
      <c r="C248" s="119"/>
      <c r="D248" s="119">
        <v>0.1</v>
      </c>
      <c r="E248" s="120"/>
      <c r="F248" s="120" t="s">
        <v>535</v>
      </c>
      <c r="G248" s="121">
        <f>+G244*D248</f>
        <v>0.1</v>
      </c>
      <c r="H248" s="120" t="s">
        <v>402</v>
      </c>
      <c r="I248" s="122">
        <v>700</v>
      </c>
      <c r="J248" s="214">
        <f t="shared" si="41"/>
        <v>70</v>
      </c>
    </row>
    <row r="249" spans="2:10">
      <c r="B249" s="197"/>
      <c r="C249" s="119"/>
      <c r="D249" s="119">
        <v>0.1</v>
      </c>
      <c r="E249" s="120"/>
      <c r="F249" s="120" t="s">
        <v>536</v>
      </c>
      <c r="G249" s="121">
        <f>+D249*G244</f>
        <v>0.1</v>
      </c>
      <c r="H249" s="120"/>
      <c r="I249" s="122">
        <v>350</v>
      </c>
      <c r="J249" s="214">
        <f t="shared" si="41"/>
        <v>35</v>
      </c>
    </row>
    <row r="250" spans="2:10">
      <c r="B250" s="197"/>
      <c r="C250" s="119"/>
      <c r="D250" s="119"/>
      <c r="E250" s="120"/>
      <c r="F250" s="120"/>
      <c r="G250" s="121"/>
      <c r="H250" s="120"/>
      <c r="I250" s="122"/>
      <c r="J250" s="214">
        <f t="shared" si="41"/>
        <v>0</v>
      </c>
    </row>
    <row r="251" spans="2:10">
      <c r="B251" s="197"/>
      <c r="C251" s="119"/>
      <c r="D251" s="119"/>
      <c r="E251" s="120"/>
      <c r="F251" s="120"/>
      <c r="G251" s="121"/>
      <c r="H251" s="120"/>
      <c r="I251" s="122"/>
      <c r="J251" s="214"/>
    </row>
    <row r="252" spans="2:10">
      <c r="B252" s="197"/>
      <c r="C252" s="119"/>
      <c r="D252" s="119"/>
      <c r="E252" s="120"/>
      <c r="F252" s="120"/>
      <c r="G252" s="121"/>
      <c r="H252" s="120"/>
      <c r="I252" s="122"/>
      <c r="J252" s="214"/>
    </row>
    <row r="253" spans="2:10">
      <c r="B253" s="197"/>
      <c r="C253" s="119"/>
      <c r="D253" s="119"/>
      <c r="E253" s="120"/>
      <c r="F253" s="120"/>
      <c r="G253" s="121"/>
      <c r="H253" s="120"/>
      <c r="I253" s="122"/>
      <c r="J253" s="214"/>
    </row>
    <row r="254" spans="2:10">
      <c r="B254" s="197"/>
      <c r="C254" s="119"/>
      <c r="D254" s="119"/>
      <c r="E254" s="120"/>
      <c r="F254" s="120"/>
      <c r="G254" s="121"/>
      <c r="H254" s="120"/>
      <c r="I254" s="122"/>
      <c r="J254" s="214"/>
    </row>
    <row r="255" spans="2:10" ht="14.4" thickBot="1">
      <c r="B255" s="215"/>
      <c r="C255" s="216"/>
      <c r="D255" s="216"/>
      <c r="E255" s="217"/>
      <c r="F255" s="217"/>
      <c r="G255" s="218"/>
      <c r="H255" s="217"/>
      <c r="I255" s="219"/>
      <c r="J255" s="220"/>
    </row>
    <row r="256" spans="2:10" ht="22.8" customHeight="1" thickBot="1">
      <c r="B256" s="197" t="s">
        <v>713</v>
      </c>
      <c r="C256" s="99">
        <v>43</v>
      </c>
      <c r="D256" s="100"/>
      <c r="E256" s="103"/>
      <c r="F256" s="151" t="s">
        <v>714</v>
      </c>
      <c r="G256" s="102">
        <v>1</v>
      </c>
      <c r="H256" s="103" t="s">
        <v>387</v>
      </c>
      <c r="I256" s="104">
        <f>+J256/G256</f>
        <v>439.48</v>
      </c>
      <c r="J256" s="196">
        <f>SUM(J257:J262)</f>
        <v>439.48</v>
      </c>
    </row>
    <row r="257" spans="2:10">
      <c r="B257" s="197"/>
      <c r="C257" s="119"/>
      <c r="D257" s="119">
        <v>1</v>
      </c>
      <c r="E257" s="120"/>
      <c r="F257" s="120" t="s">
        <v>715</v>
      </c>
      <c r="G257" s="121">
        <f>+G256*D257</f>
        <v>1</v>
      </c>
      <c r="H257" s="120" t="s">
        <v>4</v>
      </c>
      <c r="I257" s="122">
        <v>210</v>
      </c>
      <c r="J257" s="214">
        <f>+I257*G257</f>
        <v>210</v>
      </c>
    </row>
    <row r="258" spans="2:10">
      <c r="B258" s="197"/>
      <c r="C258" s="119"/>
      <c r="D258" s="119">
        <v>11</v>
      </c>
      <c r="E258" s="120"/>
      <c r="F258" s="120" t="s">
        <v>712</v>
      </c>
      <c r="G258" s="121">
        <f>+G256*D258</f>
        <v>11</v>
      </c>
      <c r="H258" s="120" t="s">
        <v>5</v>
      </c>
      <c r="I258" s="122">
        <v>8</v>
      </c>
      <c r="J258" s="214">
        <f t="shared" ref="J258:J262" si="42">+I258*G258</f>
        <v>88</v>
      </c>
    </row>
    <row r="259" spans="2:10">
      <c r="B259" s="197"/>
      <c r="C259" s="119"/>
      <c r="D259" s="119">
        <v>6.08E-2</v>
      </c>
      <c r="E259" s="120"/>
      <c r="F259" s="120" t="s">
        <v>414</v>
      </c>
      <c r="G259" s="121">
        <f>+G256*D259</f>
        <v>6.08E-2</v>
      </c>
      <c r="H259" s="120" t="s">
        <v>402</v>
      </c>
      <c r="I259" s="122">
        <v>600</v>
      </c>
      <c r="J259" s="214">
        <f t="shared" si="42"/>
        <v>36.479999999999997</v>
      </c>
    </row>
    <row r="260" spans="2:10">
      <c r="B260" s="197"/>
      <c r="C260" s="119"/>
      <c r="D260" s="119">
        <v>0.1</v>
      </c>
      <c r="E260" s="120"/>
      <c r="F260" s="120" t="s">
        <v>535</v>
      </c>
      <c r="G260" s="121">
        <f>+G256*D260</f>
        <v>0.1</v>
      </c>
      <c r="H260" s="120" t="s">
        <v>402</v>
      </c>
      <c r="I260" s="122">
        <v>700</v>
      </c>
      <c r="J260" s="214">
        <f t="shared" si="42"/>
        <v>70</v>
      </c>
    </row>
    <row r="261" spans="2:10">
      <c r="B261" s="197"/>
      <c r="C261" s="119"/>
      <c r="D261" s="119">
        <v>0.1</v>
      </c>
      <c r="E261" s="120"/>
      <c r="F261" s="120" t="s">
        <v>536</v>
      </c>
      <c r="G261" s="121">
        <f>+D261*G256</f>
        <v>0.1</v>
      </c>
      <c r="H261" s="120"/>
      <c r="I261" s="122">
        <v>350</v>
      </c>
      <c r="J261" s="214">
        <f t="shared" si="42"/>
        <v>35</v>
      </c>
    </row>
    <row r="262" spans="2:10">
      <c r="B262" s="197"/>
      <c r="C262" s="119"/>
      <c r="D262" s="119"/>
      <c r="E262" s="120"/>
      <c r="F262" s="120"/>
      <c r="G262" s="121"/>
      <c r="H262" s="120"/>
      <c r="I262" s="122"/>
      <c r="J262" s="214">
        <f t="shared" si="42"/>
        <v>0</v>
      </c>
    </row>
    <row r="263" spans="2:10">
      <c r="B263" s="197"/>
      <c r="C263" s="119"/>
      <c r="D263" s="119"/>
      <c r="E263" s="120"/>
      <c r="F263" s="120"/>
      <c r="G263" s="121"/>
      <c r="H263" s="120"/>
      <c r="I263" s="122"/>
      <c r="J263" s="214"/>
    </row>
    <row r="264" spans="2:10" ht="14.4" thickBot="1">
      <c r="B264" s="197"/>
      <c r="C264" s="119"/>
      <c r="D264" s="119"/>
      <c r="E264" s="120"/>
      <c r="F264" s="120"/>
      <c r="G264" s="121"/>
      <c r="H264" s="120"/>
      <c r="I264" s="122"/>
      <c r="J264" s="214"/>
    </row>
    <row r="265" spans="2:10" ht="17.399999999999999" thickBot="1">
      <c r="B265" s="197" t="s">
        <v>713</v>
      </c>
      <c r="C265" s="99">
        <v>43</v>
      </c>
      <c r="D265" s="100"/>
      <c r="E265" s="103"/>
      <c r="F265" s="151" t="s">
        <v>745</v>
      </c>
      <c r="G265" s="102">
        <v>1</v>
      </c>
      <c r="H265" s="103" t="s">
        <v>387</v>
      </c>
      <c r="I265" s="104">
        <f>+J265/G265</f>
        <v>679.48</v>
      </c>
      <c r="J265" s="196">
        <f>SUM(J266:J271)</f>
        <v>679.48</v>
      </c>
    </row>
    <row r="266" spans="2:10">
      <c r="B266" s="197"/>
      <c r="C266" s="119"/>
      <c r="D266" s="119">
        <v>1</v>
      </c>
      <c r="E266" s="120"/>
      <c r="F266" s="120" t="s">
        <v>746</v>
      </c>
      <c r="G266" s="121">
        <f>+G265*D266</f>
        <v>1</v>
      </c>
      <c r="H266" s="120" t="s">
        <v>4</v>
      </c>
      <c r="I266" s="122">
        <v>450</v>
      </c>
      <c r="J266" s="214">
        <f>+I266*G266</f>
        <v>450</v>
      </c>
    </row>
    <row r="267" spans="2:10">
      <c r="B267" s="197"/>
      <c r="C267" s="119"/>
      <c r="D267" s="119">
        <v>11</v>
      </c>
      <c r="E267" s="120"/>
      <c r="F267" s="120" t="s">
        <v>712</v>
      </c>
      <c r="G267" s="121">
        <f>+G265*D267</f>
        <v>11</v>
      </c>
      <c r="H267" s="120" t="s">
        <v>5</v>
      </c>
      <c r="I267" s="122">
        <v>8</v>
      </c>
      <c r="J267" s="214">
        <f t="shared" ref="J267:J271" si="43">+I267*G267</f>
        <v>88</v>
      </c>
    </row>
    <row r="268" spans="2:10">
      <c r="B268" s="197"/>
      <c r="C268" s="119"/>
      <c r="D268" s="119">
        <v>6.08E-2</v>
      </c>
      <c r="E268" s="120"/>
      <c r="F268" s="120" t="s">
        <v>414</v>
      </c>
      <c r="G268" s="121">
        <f>+G265*D268</f>
        <v>6.08E-2</v>
      </c>
      <c r="H268" s="120" t="s">
        <v>402</v>
      </c>
      <c r="I268" s="122">
        <v>600</v>
      </c>
      <c r="J268" s="214">
        <f t="shared" si="43"/>
        <v>36.479999999999997</v>
      </c>
    </row>
    <row r="269" spans="2:10">
      <c r="B269" s="197"/>
      <c r="C269" s="119"/>
      <c r="D269" s="119">
        <v>0.1</v>
      </c>
      <c r="E269" s="120"/>
      <c r="F269" s="120" t="s">
        <v>535</v>
      </c>
      <c r="G269" s="121">
        <f>+G265*D269</f>
        <v>0.1</v>
      </c>
      <c r="H269" s="120" t="s">
        <v>402</v>
      </c>
      <c r="I269" s="122">
        <v>700</v>
      </c>
      <c r="J269" s="214">
        <f t="shared" si="43"/>
        <v>70</v>
      </c>
    </row>
    <row r="270" spans="2:10">
      <c r="B270" s="197"/>
      <c r="C270" s="119"/>
      <c r="D270" s="119">
        <v>0.1</v>
      </c>
      <c r="E270" s="120"/>
      <c r="F270" s="120" t="s">
        <v>536</v>
      </c>
      <c r="G270" s="121">
        <f>+D270*G265</f>
        <v>0.1</v>
      </c>
      <c r="H270" s="120"/>
      <c r="I270" s="122">
        <v>350</v>
      </c>
      <c r="J270" s="214">
        <f t="shared" si="43"/>
        <v>35</v>
      </c>
    </row>
    <row r="271" spans="2:10">
      <c r="B271" s="197"/>
      <c r="C271" s="119"/>
      <c r="D271" s="119"/>
      <c r="E271" s="120"/>
      <c r="F271" s="120"/>
      <c r="G271" s="121"/>
      <c r="H271" s="120"/>
      <c r="I271" s="122"/>
      <c r="J271" s="214">
        <f t="shared" si="43"/>
        <v>0</v>
      </c>
    </row>
    <row r="272" spans="2:10">
      <c r="B272" s="197"/>
      <c r="C272" s="119"/>
      <c r="D272" s="119"/>
      <c r="E272" s="120"/>
      <c r="F272" s="120"/>
      <c r="G272" s="121"/>
      <c r="H272" s="120"/>
      <c r="I272" s="122"/>
      <c r="J272" s="214"/>
    </row>
    <row r="273" spans="1:10">
      <c r="B273" s="197"/>
      <c r="C273" s="119"/>
      <c r="D273" s="119"/>
      <c r="E273" s="120"/>
      <c r="F273" s="120"/>
      <c r="G273" s="121"/>
      <c r="H273" s="120"/>
      <c r="I273" s="122"/>
      <c r="J273" s="214"/>
    </row>
    <row r="274" spans="1:10">
      <c r="B274" s="197"/>
      <c r="C274" s="119"/>
      <c r="D274" s="119"/>
      <c r="E274" s="120"/>
      <c r="F274" s="120"/>
      <c r="G274" s="121"/>
      <c r="H274" s="120"/>
      <c r="I274" s="122"/>
      <c r="J274" s="214"/>
    </row>
    <row r="275" spans="1:10">
      <c r="B275" s="197"/>
      <c r="C275" s="119"/>
      <c r="D275" s="119"/>
      <c r="E275" s="120"/>
      <c r="F275" s="120"/>
      <c r="G275" s="121"/>
      <c r="H275" s="120"/>
      <c r="I275" s="122"/>
      <c r="J275" s="214"/>
    </row>
    <row r="276" spans="1:10">
      <c r="B276" s="197"/>
      <c r="C276" s="119"/>
      <c r="D276" s="119"/>
      <c r="E276" s="120"/>
      <c r="F276" s="120"/>
      <c r="G276" s="121"/>
      <c r="H276" s="120"/>
      <c r="I276" s="122"/>
      <c r="J276" s="214"/>
    </row>
    <row r="277" spans="1:10" ht="14.4" thickBot="1">
      <c r="B277" s="215"/>
      <c r="C277" s="216"/>
      <c r="D277" s="216"/>
      <c r="E277" s="217"/>
      <c r="F277" s="217"/>
      <c r="G277" s="218"/>
      <c r="H277" s="217"/>
      <c r="I277" s="219"/>
      <c r="J277" s="220"/>
    </row>
    <row r="278" spans="1:10" ht="16.8" customHeight="1" thickBot="1">
      <c r="B278" s="635"/>
      <c r="C278" s="636"/>
      <c r="D278" s="636"/>
      <c r="E278" s="636"/>
      <c r="F278" s="636"/>
      <c r="G278" s="636"/>
      <c r="H278" s="636"/>
      <c r="I278" s="636"/>
      <c r="J278" s="636"/>
    </row>
    <row r="279" spans="1:10" s="81" customFormat="1" ht="25.5" customHeight="1" thickBot="1">
      <c r="A279" s="79"/>
      <c r="B279" s="630"/>
      <c r="C279" s="631"/>
      <c r="D279" s="631"/>
      <c r="E279" s="631"/>
      <c r="F279" s="631"/>
      <c r="G279" s="631"/>
      <c r="H279" s="631"/>
      <c r="I279" s="631"/>
      <c r="J279" s="221"/>
    </row>
    <row r="280" spans="1:10" s="123" customFormat="1" ht="23.25" customHeight="1">
      <c r="B280" s="222" t="s">
        <v>537</v>
      </c>
      <c r="C280" s="222"/>
      <c r="D280" s="222"/>
      <c r="G280" s="223"/>
      <c r="I280" s="222"/>
      <c r="J280" s="224"/>
    </row>
    <row r="281" spans="1:10" s="123" customFormat="1" ht="21" customHeight="1">
      <c r="B281" s="225"/>
      <c r="C281" s="222"/>
      <c r="D281" s="222"/>
      <c r="G281" s="223"/>
      <c r="I281" s="222"/>
      <c r="J281" s="222"/>
    </row>
    <row r="282" spans="1:10" s="70" customFormat="1">
      <c r="B282" s="71"/>
      <c r="C282" s="71"/>
      <c r="D282" s="71"/>
      <c r="G282" s="72"/>
      <c r="I282" s="71"/>
      <c r="J282" s="71"/>
    </row>
    <row r="283" spans="1:10" s="70" customFormat="1">
      <c r="B283" s="71"/>
      <c r="C283" s="71"/>
      <c r="D283" s="71"/>
      <c r="G283" s="72"/>
      <c r="I283" s="226"/>
      <c r="J283" s="71"/>
    </row>
    <row r="284" spans="1:10" s="70" customFormat="1">
      <c r="B284" s="71"/>
      <c r="C284" s="71"/>
      <c r="D284" s="71"/>
      <c r="G284" s="72"/>
      <c r="I284" s="226"/>
      <c r="J284" s="226"/>
    </row>
    <row r="285" spans="1:10" s="70" customFormat="1">
      <c r="B285" s="71"/>
      <c r="C285" s="71"/>
      <c r="D285" s="71"/>
      <c r="G285" s="72"/>
      <c r="I285" s="226"/>
      <c r="J285" s="71"/>
    </row>
    <row r="286" spans="1:10" s="70" customFormat="1">
      <c r="B286" s="71"/>
      <c r="C286" s="71"/>
      <c r="D286" s="71"/>
      <c r="G286" s="72"/>
      <c r="I286" s="71"/>
      <c r="J286" s="71"/>
    </row>
    <row r="287" spans="1:10" s="70" customFormat="1">
      <c r="B287" s="71"/>
      <c r="C287" s="71"/>
      <c r="D287" s="71"/>
      <c r="G287" s="72"/>
      <c r="I287" s="71"/>
      <c r="J287" s="71"/>
    </row>
    <row r="288" spans="1:10" s="70" customFormat="1">
      <c r="B288" s="71"/>
      <c r="C288" s="71"/>
      <c r="D288" s="71"/>
      <c r="G288" s="72"/>
      <c r="I288" s="71"/>
      <c r="J288" s="71"/>
    </row>
    <row r="289" spans="2:10" s="70" customFormat="1">
      <c r="B289" s="71"/>
      <c r="C289" s="71"/>
      <c r="D289" s="71"/>
      <c r="G289" s="72"/>
      <c r="I289" s="71"/>
      <c r="J289" s="71"/>
    </row>
    <row r="290" spans="2:10" s="70" customFormat="1">
      <c r="B290" s="71"/>
      <c r="C290" s="71"/>
      <c r="D290" s="71"/>
      <c r="G290" s="72"/>
      <c r="I290" s="71"/>
      <c r="J290" s="71"/>
    </row>
    <row r="291" spans="2:10" s="70" customFormat="1">
      <c r="B291" s="71"/>
      <c r="C291" s="71"/>
      <c r="D291" s="71"/>
      <c r="G291" s="72"/>
      <c r="I291" s="71"/>
      <c r="J291" s="71"/>
    </row>
    <row r="292" spans="2:10" s="70" customFormat="1">
      <c r="B292" s="71"/>
      <c r="C292" s="71"/>
      <c r="D292" s="71"/>
      <c r="G292" s="72"/>
      <c r="I292" s="71"/>
      <c r="J292" s="71"/>
    </row>
    <row r="293" spans="2:10" s="70" customFormat="1">
      <c r="B293" s="71"/>
      <c r="C293" s="71"/>
      <c r="D293" s="71"/>
      <c r="G293" s="72"/>
      <c r="I293" s="71"/>
      <c r="J293" s="71"/>
    </row>
    <row r="294" spans="2:10" s="70" customFormat="1">
      <c r="B294" s="71"/>
      <c r="C294" s="71"/>
      <c r="D294" s="71"/>
      <c r="G294" s="72"/>
      <c r="I294" s="71"/>
      <c r="J294" s="71"/>
    </row>
    <row r="295" spans="2:10" s="70" customFormat="1">
      <c r="B295" s="71"/>
      <c r="C295" s="71"/>
      <c r="D295" s="71"/>
      <c r="G295" s="72"/>
      <c r="I295" s="71"/>
      <c r="J295" s="71"/>
    </row>
    <row r="296" spans="2:10" s="70" customFormat="1">
      <c r="B296" s="71"/>
      <c r="C296" s="71"/>
      <c r="D296" s="71"/>
      <c r="G296" s="72"/>
      <c r="I296" s="71"/>
      <c r="J296" s="71"/>
    </row>
    <row r="297" spans="2:10" s="70" customFormat="1">
      <c r="B297" s="71"/>
      <c r="C297" s="71"/>
      <c r="D297" s="71"/>
      <c r="G297" s="72"/>
      <c r="I297" s="71"/>
      <c r="J297" s="71"/>
    </row>
    <row r="298" spans="2:10" s="70" customFormat="1">
      <c r="B298" s="71"/>
      <c r="C298" s="71"/>
      <c r="D298" s="71"/>
      <c r="G298" s="72"/>
      <c r="I298" s="71"/>
      <c r="J298" s="71"/>
    </row>
    <row r="299" spans="2:10" s="70" customFormat="1">
      <c r="B299" s="71"/>
      <c r="C299" s="71"/>
      <c r="D299" s="71"/>
      <c r="G299" s="72"/>
      <c r="I299" s="71"/>
      <c r="J299" s="71"/>
    </row>
    <row r="300" spans="2:10" s="70" customFormat="1">
      <c r="B300" s="71"/>
      <c r="C300" s="71"/>
      <c r="D300" s="71"/>
      <c r="G300" s="72"/>
      <c r="I300" s="71"/>
      <c r="J300" s="71"/>
    </row>
    <row r="301" spans="2:10" s="70" customFormat="1">
      <c r="B301" s="71"/>
      <c r="C301" s="71"/>
      <c r="D301" s="71"/>
      <c r="G301" s="72"/>
      <c r="I301" s="71"/>
      <c r="J301" s="71"/>
    </row>
    <row r="302" spans="2:10" s="70" customFormat="1">
      <c r="B302" s="71"/>
      <c r="C302" s="71"/>
      <c r="D302" s="71"/>
      <c r="G302" s="72"/>
      <c r="I302" s="71"/>
      <c r="J302" s="71"/>
    </row>
    <row r="303" spans="2:10" s="70" customFormat="1">
      <c r="B303" s="71"/>
      <c r="C303" s="71"/>
      <c r="D303" s="71"/>
      <c r="G303" s="72"/>
      <c r="I303" s="71"/>
      <c r="J303" s="71"/>
    </row>
    <row r="304" spans="2:10" s="70" customFormat="1">
      <c r="B304" s="71"/>
      <c r="C304" s="71"/>
      <c r="D304" s="71"/>
      <c r="G304" s="72"/>
      <c r="I304" s="71"/>
      <c r="J304" s="71"/>
    </row>
    <row r="305" spans="2:10" s="70" customFormat="1">
      <c r="B305" s="71"/>
      <c r="C305" s="71"/>
      <c r="D305" s="71"/>
      <c r="G305" s="72"/>
      <c r="I305" s="71"/>
      <c r="J305" s="71"/>
    </row>
    <row r="306" spans="2:10" s="70" customFormat="1">
      <c r="B306" s="71"/>
      <c r="C306" s="71"/>
      <c r="D306" s="71"/>
      <c r="G306" s="72"/>
      <c r="I306" s="71"/>
      <c r="J306" s="71"/>
    </row>
    <row r="307" spans="2:10" s="70" customFormat="1">
      <c r="B307" s="71"/>
      <c r="C307" s="71"/>
      <c r="D307" s="71"/>
      <c r="G307" s="72"/>
      <c r="I307" s="71"/>
      <c r="J307" s="71"/>
    </row>
    <row r="308" spans="2:10" s="70" customFormat="1">
      <c r="B308" s="71"/>
      <c r="C308" s="71"/>
      <c r="D308" s="71"/>
      <c r="G308" s="72"/>
      <c r="I308" s="71"/>
      <c r="J308" s="71"/>
    </row>
    <row r="309" spans="2:10" s="70" customFormat="1">
      <c r="B309" s="71"/>
      <c r="C309" s="71"/>
      <c r="D309" s="71"/>
      <c r="G309" s="72"/>
      <c r="I309" s="71"/>
      <c r="J309" s="71"/>
    </row>
    <row r="310" spans="2:10" s="70" customFormat="1">
      <c r="B310" s="71"/>
      <c r="C310" s="71"/>
      <c r="D310" s="71"/>
      <c r="G310" s="72"/>
      <c r="I310" s="71"/>
      <c r="J310" s="71"/>
    </row>
    <row r="311" spans="2:10" s="70" customFormat="1">
      <c r="B311" s="71"/>
      <c r="C311" s="71"/>
      <c r="D311" s="71"/>
      <c r="G311" s="72"/>
      <c r="I311" s="71"/>
      <c r="J311" s="71"/>
    </row>
    <row r="312" spans="2:10" s="70" customFormat="1">
      <c r="B312" s="71"/>
      <c r="C312" s="71"/>
      <c r="D312" s="71"/>
      <c r="G312" s="72"/>
      <c r="I312" s="71"/>
      <c r="J312" s="71"/>
    </row>
    <row r="313" spans="2:10" s="70" customFormat="1">
      <c r="B313" s="71"/>
      <c r="C313" s="71"/>
      <c r="D313" s="71"/>
      <c r="G313" s="72"/>
      <c r="I313" s="71"/>
      <c r="J313" s="71"/>
    </row>
    <row r="314" spans="2:10" s="70" customFormat="1">
      <c r="B314" s="71"/>
      <c r="C314" s="71"/>
      <c r="D314" s="71"/>
      <c r="G314" s="72"/>
      <c r="I314" s="71"/>
      <c r="J314" s="71"/>
    </row>
    <row r="315" spans="2:10" s="70" customFormat="1">
      <c r="B315" s="71"/>
      <c r="C315" s="71"/>
      <c r="D315" s="71"/>
      <c r="G315" s="72"/>
      <c r="I315" s="71"/>
      <c r="J315" s="71"/>
    </row>
    <row r="316" spans="2:10" s="70" customFormat="1">
      <c r="B316" s="71"/>
      <c r="C316" s="71"/>
      <c r="D316" s="71"/>
      <c r="G316" s="72"/>
      <c r="I316" s="71"/>
      <c r="J316" s="71"/>
    </row>
    <row r="317" spans="2:10" s="70" customFormat="1">
      <c r="B317" s="71"/>
      <c r="C317" s="71"/>
      <c r="D317" s="71"/>
      <c r="G317" s="72"/>
      <c r="I317" s="71"/>
      <c r="J317" s="71"/>
    </row>
    <row r="318" spans="2:10" s="70" customFormat="1">
      <c r="B318" s="71"/>
      <c r="C318" s="71"/>
      <c r="D318" s="71"/>
      <c r="G318" s="72"/>
      <c r="I318" s="71"/>
      <c r="J318" s="71"/>
    </row>
    <row r="319" spans="2:10" s="70" customFormat="1">
      <c r="B319" s="71"/>
      <c r="C319" s="71"/>
      <c r="D319" s="71"/>
      <c r="G319" s="72"/>
      <c r="I319" s="71"/>
      <c r="J319" s="71"/>
    </row>
    <row r="320" spans="2:10" s="70" customFormat="1">
      <c r="B320" s="71"/>
      <c r="C320" s="71"/>
      <c r="D320" s="71"/>
      <c r="G320" s="72"/>
      <c r="I320" s="71"/>
      <c r="J320" s="71"/>
    </row>
    <row r="321" spans="2:10" s="70" customFormat="1">
      <c r="B321" s="71"/>
      <c r="C321" s="71"/>
      <c r="D321" s="71"/>
      <c r="G321" s="72"/>
      <c r="I321" s="71"/>
      <c r="J321" s="71"/>
    </row>
    <row r="322" spans="2:10" s="70" customFormat="1">
      <c r="B322" s="71"/>
      <c r="C322" s="71"/>
      <c r="D322" s="71"/>
      <c r="G322" s="72"/>
      <c r="I322" s="71"/>
      <c r="J322" s="71"/>
    </row>
    <row r="323" spans="2:10" s="70" customFormat="1">
      <c r="B323" s="71"/>
      <c r="C323" s="71"/>
      <c r="D323" s="71"/>
      <c r="G323" s="72"/>
      <c r="I323" s="71"/>
      <c r="J323" s="71"/>
    </row>
    <row r="324" spans="2:10" s="70" customFormat="1">
      <c r="B324" s="71"/>
      <c r="C324" s="71"/>
      <c r="D324" s="71"/>
      <c r="G324" s="72"/>
      <c r="I324" s="71"/>
      <c r="J324" s="71"/>
    </row>
    <row r="325" spans="2:10" s="70" customFormat="1">
      <c r="B325" s="71"/>
      <c r="C325" s="71"/>
      <c r="D325" s="71"/>
      <c r="G325" s="72"/>
      <c r="I325" s="71"/>
      <c r="J325" s="71"/>
    </row>
    <row r="326" spans="2:10" s="70" customFormat="1">
      <c r="B326" s="71"/>
      <c r="C326" s="71"/>
      <c r="D326" s="71"/>
      <c r="G326" s="72"/>
      <c r="I326" s="71"/>
      <c r="J326" s="71"/>
    </row>
    <row r="327" spans="2:10" s="70" customFormat="1">
      <c r="B327" s="71"/>
      <c r="C327" s="71"/>
      <c r="D327" s="71"/>
      <c r="G327" s="72"/>
      <c r="I327" s="71"/>
      <c r="J327" s="71"/>
    </row>
    <row r="328" spans="2:10" s="70" customFormat="1">
      <c r="B328" s="71"/>
      <c r="C328" s="71"/>
      <c r="D328" s="71"/>
      <c r="G328" s="72"/>
      <c r="I328" s="71"/>
      <c r="J328" s="71"/>
    </row>
    <row r="329" spans="2:10" s="70" customFormat="1">
      <c r="B329" s="71"/>
      <c r="C329" s="71"/>
      <c r="D329" s="71"/>
      <c r="G329" s="72"/>
      <c r="I329" s="71"/>
      <c r="J329" s="71"/>
    </row>
    <row r="330" spans="2:10" s="70" customFormat="1">
      <c r="B330" s="71"/>
      <c r="C330" s="71"/>
      <c r="D330" s="71"/>
      <c r="G330" s="72"/>
      <c r="I330" s="71"/>
      <c r="J330" s="71"/>
    </row>
    <row r="331" spans="2:10" s="70" customFormat="1">
      <c r="B331" s="71"/>
      <c r="C331" s="71"/>
      <c r="D331" s="71"/>
      <c r="G331" s="72"/>
      <c r="I331" s="71"/>
      <c r="J331" s="71"/>
    </row>
    <row r="332" spans="2:10" s="70" customFormat="1">
      <c r="B332" s="71"/>
      <c r="C332" s="71"/>
      <c r="D332" s="71"/>
      <c r="G332" s="72"/>
      <c r="I332" s="71"/>
      <c r="J332" s="71"/>
    </row>
    <row r="333" spans="2:10" s="70" customFormat="1">
      <c r="B333" s="71"/>
      <c r="C333" s="71"/>
      <c r="D333" s="71"/>
      <c r="G333" s="72"/>
      <c r="I333" s="71"/>
      <c r="J333" s="71"/>
    </row>
    <row r="334" spans="2:10" s="70" customFormat="1">
      <c r="B334" s="71"/>
      <c r="C334" s="71"/>
      <c r="D334" s="71"/>
      <c r="G334" s="72"/>
      <c r="I334" s="71"/>
      <c r="J334" s="71"/>
    </row>
    <row r="335" spans="2:10" s="70" customFormat="1">
      <c r="B335" s="71"/>
      <c r="C335" s="71"/>
      <c r="D335" s="71"/>
      <c r="G335" s="72"/>
      <c r="I335" s="71"/>
      <c r="J335" s="71"/>
    </row>
    <row r="336" spans="2:10" s="70" customFormat="1">
      <c r="B336" s="71"/>
      <c r="C336" s="71"/>
      <c r="D336" s="71"/>
      <c r="G336" s="72"/>
      <c r="I336" s="71"/>
      <c r="J336" s="71"/>
    </row>
    <row r="337" spans="2:10" s="70" customFormat="1">
      <c r="B337" s="71"/>
      <c r="C337" s="71"/>
      <c r="D337" s="71"/>
      <c r="G337" s="72"/>
      <c r="I337" s="71"/>
      <c r="J337" s="71"/>
    </row>
    <row r="338" spans="2:10" s="70" customFormat="1">
      <c r="B338" s="71"/>
      <c r="C338" s="71"/>
      <c r="D338" s="71"/>
      <c r="G338" s="72"/>
      <c r="I338" s="71"/>
      <c r="J338" s="71"/>
    </row>
    <row r="339" spans="2:10" s="70" customFormat="1">
      <c r="B339" s="71"/>
      <c r="C339" s="71"/>
      <c r="D339" s="71"/>
      <c r="G339" s="72"/>
      <c r="I339" s="71"/>
      <c r="J339" s="71"/>
    </row>
    <row r="340" spans="2:10" s="70" customFormat="1">
      <c r="B340" s="71"/>
      <c r="C340" s="71"/>
      <c r="D340" s="71"/>
      <c r="G340" s="72"/>
      <c r="I340" s="71"/>
      <c r="J340" s="71"/>
    </row>
    <row r="341" spans="2:10" s="70" customFormat="1">
      <c r="B341" s="71"/>
      <c r="C341" s="71"/>
      <c r="D341" s="71"/>
      <c r="G341" s="72"/>
      <c r="I341" s="71"/>
      <c r="J341" s="71"/>
    </row>
    <row r="342" spans="2:10" s="70" customFormat="1">
      <c r="B342" s="71"/>
      <c r="C342" s="71"/>
      <c r="D342" s="71"/>
      <c r="G342" s="72"/>
      <c r="I342" s="71"/>
      <c r="J342" s="71"/>
    </row>
    <row r="343" spans="2:10" s="70" customFormat="1">
      <c r="B343" s="71"/>
      <c r="C343" s="71"/>
      <c r="D343" s="71"/>
      <c r="G343" s="72"/>
      <c r="I343" s="71"/>
      <c r="J343" s="71"/>
    </row>
    <row r="344" spans="2:10" s="70" customFormat="1">
      <c r="B344" s="71"/>
      <c r="C344" s="71"/>
      <c r="D344" s="71"/>
      <c r="G344" s="72"/>
      <c r="I344" s="71"/>
      <c r="J344" s="71"/>
    </row>
    <row r="345" spans="2:10" s="70" customFormat="1">
      <c r="B345" s="71"/>
      <c r="C345" s="71"/>
      <c r="D345" s="71"/>
      <c r="G345" s="72"/>
      <c r="I345" s="71"/>
      <c r="J345" s="71"/>
    </row>
    <row r="346" spans="2:10" s="70" customFormat="1">
      <c r="B346" s="71"/>
      <c r="C346" s="71"/>
      <c r="D346" s="71"/>
      <c r="G346" s="72"/>
      <c r="I346" s="71"/>
      <c r="J346" s="71"/>
    </row>
    <row r="347" spans="2:10" s="70" customFormat="1">
      <c r="B347" s="71"/>
      <c r="C347" s="71"/>
      <c r="D347" s="71"/>
      <c r="G347" s="72"/>
      <c r="I347" s="71"/>
      <c r="J347" s="71"/>
    </row>
    <row r="348" spans="2:10" s="70" customFormat="1">
      <c r="B348" s="71"/>
      <c r="C348" s="71"/>
      <c r="D348" s="71"/>
      <c r="G348" s="72"/>
      <c r="I348" s="71"/>
      <c r="J348" s="71"/>
    </row>
    <row r="349" spans="2:10" s="70" customFormat="1">
      <c r="B349" s="71"/>
      <c r="C349" s="71"/>
      <c r="D349" s="71"/>
      <c r="G349" s="72"/>
      <c r="I349" s="71"/>
      <c r="J349" s="71"/>
    </row>
    <row r="350" spans="2:10" s="70" customFormat="1">
      <c r="B350" s="71"/>
      <c r="C350" s="71"/>
      <c r="D350" s="71"/>
      <c r="G350" s="72"/>
      <c r="I350" s="71"/>
      <c r="J350" s="71"/>
    </row>
    <row r="351" spans="2:10" s="70" customFormat="1">
      <c r="B351" s="71"/>
      <c r="C351" s="71"/>
      <c r="D351" s="71"/>
      <c r="G351" s="72"/>
      <c r="I351" s="71"/>
      <c r="J351" s="71"/>
    </row>
    <row r="352" spans="2:10" s="70" customFormat="1">
      <c r="B352" s="71"/>
      <c r="C352" s="71"/>
      <c r="D352" s="71"/>
      <c r="G352" s="72"/>
      <c r="I352" s="71"/>
      <c r="J352" s="71"/>
    </row>
    <row r="353" spans="2:10" s="70" customFormat="1">
      <c r="B353" s="71"/>
      <c r="C353" s="71"/>
      <c r="D353" s="71"/>
      <c r="G353" s="72"/>
      <c r="I353" s="71"/>
      <c r="J353" s="71"/>
    </row>
    <row r="354" spans="2:10" s="70" customFormat="1">
      <c r="B354" s="71"/>
      <c r="C354" s="71"/>
      <c r="D354" s="71"/>
      <c r="G354" s="72"/>
      <c r="I354" s="71"/>
      <c r="J354" s="71"/>
    </row>
    <row r="355" spans="2:10" s="70" customFormat="1">
      <c r="B355" s="71"/>
      <c r="C355" s="71"/>
      <c r="D355" s="71"/>
      <c r="G355" s="72"/>
      <c r="I355" s="71"/>
      <c r="J355" s="71"/>
    </row>
    <row r="356" spans="2:10" s="70" customFormat="1">
      <c r="B356" s="71"/>
      <c r="C356" s="71"/>
      <c r="D356" s="71"/>
      <c r="G356" s="72"/>
      <c r="I356" s="71"/>
      <c r="J356" s="71"/>
    </row>
    <row r="357" spans="2:10" s="70" customFormat="1">
      <c r="B357" s="71"/>
      <c r="C357" s="71"/>
      <c r="D357" s="71"/>
      <c r="G357" s="72"/>
      <c r="I357" s="71"/>
      <c r="J357" s="71"/>
    </row>
    <row r="358" spans="2:10" s="70" customFormat="1">
      <c r="B358" s="71"/>
      <c r="C358" s="71"/>
      <c r="D358" s="71"/>
      <c r="G358" s="72"/>
      <c r="I358" s="71"/>
      <c r="J358" s="71"/>
    </row>
    <row r="359" spans="2:10" s="70" customFormat="1">
      <c r="B359" s="71"/>
      <c r="C359" s="71"/>
      <c r="D359" s="71"/>
      <c r="G359" s="72"/>
      <c r="I359" s="71"/>
      <c r="J359" s="71"/>
    </row>
    <row r="360" spans="2:10" s="70" customFormat="1">
      <c r="B360" s="71"/>
      <c r="C360" s="71"/>
      <c r="D360" s="71"/>
      <c r="G360" s="72"/>
      <c r="I360" s="71"/>
      <c r="J360" s="71"/>
    </row>
    <row r="361" spans="2:10" s="70" customFormat="1">
      <c r="B361" s="71"/>
      <c r="C361" s="71"/>
      <c r="D361" s="71"/>
      <c r="G361" s="72"/>
      <c r="I361" s="71"/>
      <c r="J361" s="71"/>
    </row>
    <row r="362" spans="2:10" s="70" customFormat="1">
      <c r="B362" s="71"/>
      <c r="C362" s="71"/>
      <c r="D362" s="71"/>
      <c r="G362" s="72"/>
      <c r="I362" s="71"/>
      <c r="J362" s="71"/>
    </row>
    <row r="363" spans="2:10" s="70" customFormat="1">
      <c r="B363" s="71"/>
      <c r="C363" s="71"/>
      <c r="D363" s="71"/>
      <c r="G363" s="72"/>
      <c r="I363" s="71"/>
      <c r="J363" s="71"/>
    </row>
    <row r="364" spans="2:10" s="70" customFormat="1">
      <c r="B364" s="71"/>
      <c r="C364" s="71"/>
      <c r="D364" s="71"/>
      <c r="G364" s="72"/>
      <c r="I364" s="71"/>
      <c r="J364" s="71"/>
    </row>
    <row r="365" spans="2:10" s="70" customFormat="1">
      <c r="B365" s="71"/>
      <c r="C365" s="71"/>
      <c r="D365" s="71"/>
      <c r="G365" s="72"/>
      <c r="I365" s="71"/>
      <c r="J365" s="71"/>
    </row>
    <row r="366" spans="2:10" s="70" customFormat="1">
      <c r="B366" s="71"/>
      <c r="C366" s="71"/>
      <c r="D366" s="71"/>
      <c r="G366" s="72"/>
      <c r="I366" s="71"/>
      <c r="J366" s="71"/>
    </row>
    <row r="367" spans="2:10" s="70" customFormat="1">
      <c r="B367" s="71"/>
      <c r="C367" s="71"/>
      <c r="D367" s="71"/>
      <c r="G367" s="72"/>
      <c r="I367" s="71"/>
      <c r="J367" s="71"/>
    </row>
    <row r="368" spans="2:10" s="70" customFormat="1">
      <c r="B368" s="71"/>
      <c r="C368" s="71"/>
      <c r="D368" s="71"/>
      <c r="G368" s="72"/>
      <c r="I368" s="71"/>
      <c r="J368" s="71"/>
    </row>
    <row r="369" spans="2:10" s="70" customFormat="1">
      <c r="B369" s="71"/>
      <c r="C369" s="71"/>
      <c r="D369" s="71"/>
      <c r="G369" s="72"/>
      <c r="I369" s="71"/>
      <c r="J369" s="71"/>
    </row>
    <row r="370" spans="2:10" s="70" customFormat="1">
      <c r="B370" s="71"/>
      <c r="C370" s="71"/>
      <c r="D370" s="71"/>
      <c r="G370" s="72"/>
      <c r="I370" s="71"/>
      <c r="J370" s="71"/>
    </row>
    <row r="371" spans="2:10" s="70" customFormat="1">
      <c r="B371" s="71"/>
      <c r="C371" s="71"/>
      <c r="D371" s="71"/>
      <c r="G371" s="72"/>
      <c r="I371" s="71"/>
      <c r="J371" s="71"/>
    </row>
    <row r="372" spans="2:10" s="70" customFormat="1">
      <c r="B372" s="71"/>
      <c r="C372" s="71"/>
      <c r="D372" s="71"/>
      <c r="G372" s="72"/>
      <c r="I372" s="71"/>
      <c r="J372" s="71"/>
    </row>
    <row r="373" spans="2:10" s="70" customFormat="1">
      <c r="B373" s="71"/>
      <c r="C373" s="71"/>
      <c r="D373" s="71"/>
      <c r="G373" s="72"/>
      <c r="I373" s="71"/>
      <c r="J373" s="71"/>
    </row>
    <row r="374" spans="2:10" s="70" customFormat="1">
      <c r="B374" s="71"/>
      <c r="C374" s="71"/>
      <c r="D374" s="71"/>
      <c r="G374" s="72"/>
      <c r="I374" s="71"/>
      <c r="J374" s="71"/>
    </row>
    <row r="375" spans="2:10" s="70" customFormat="1">
      <c r="B375" s="71"/>
      <c r="C375" s="71"/>
      <c r="D375" s="71"/>
      <c r="G375" s="72"/>
      <c r="I375" s="71"/>
      <c r="J375" s="71"/>
    </row>
    <row r="376" spans="2:10" s="70" customFormat="1">
      <c r="B376" s="71"/>
      <c r="C376" s="71"/>
      <c r="D376" s="71"/>
      <c r="G376" s="72"/>
      <c r="I376" s="71"/>
      <c r="J376" s="71"/>
    </row>
    <row r="377" spans="2:10" s="70" customFormat="1">
      <c r="B377" s="71"/>
      <c r="C377" s="71"/>
      <c r="D377" s="71"/>
      <c r="G377" s="72"/>
      <c r="I377" s="71"/>
      <c r="J377" s="71"/>
    </row>
    <row r="378" spans="2:10" s="70" customFormat="1">
      <c r="B378" s="71"/>
      <c r="C378" s="71"/>
      <c r="D378" s="71"/>
      <c r="G378" s="72"/>
      <c r="I378" s="71"/>
      <c r="J378" s="71"/>
    </row>
    <row r="379" spans="2:10" s="70" customFormat="1">
      <c r="B379" s="71"/>
      <c r="C379" s="71"/>
      <c r="D379" s="71"/>
      <c r="G379" s="72"/>
      <c r="I379" s="71"/>
      <c r="J379" s="71"/>
    </row>
    <row r="380" spans="2:10" s="70" customFormat="1">
      <c r="B380" s="71"/>
      <c r="C380" s="71"/>
      <c r="D380" s="71"/>
      <c r="G380" s="72"/>
      <c r="I380" s="71"/>
      <c r="J380" s="71"/>
    </row>
    <row r="381" spans="2:10" s="70" customFormat="1">
      <c r="B381" s="71"/>
      <c r="C381" s="71"/>
      <c r="D381" s="71"/>
      <c r="G381" s="72"/>
      <c r="I381" s="71"/>
      <c r="J381" s="71"/>
    </row>
    <row r="382" spans="2:10" s="70" customFormat="1">
      <c r="B382" s="71"/>
      <c r="C382" s="71"/>
      <c r="D382" s="71"/>
      <c r="G382" s="72"/>
      <c r="I382" s="71"/>
      <c r="J382" s="71"/>
    </row>
    <row r="383" spans="2:10" s="70" customFormat="1">
      <c r="B383" s="71"/>
      <c r="C383" s="71"/>
      <c r="D383" s="71"/>
      <c r="G383" s="72"/>
      <c r="I383" s="71"/>
      <c r="J383" s="71"/>
    </row>
    <row r="384" spans="2:10" s="70" customFormat="1">
      <c r="B384" s="71"/>
      <c r="C384" s="71"/>
      <c r="D384" s="71"/>
      <c r="G384" s="72"/>
      <c r="I384" s="71"/>
      <c r="J384" s="71"/>
    </row>
    <row r="385" spans="2:10" s="70" customFormat="1">
      <c r="B385" s="71"/>
      <c r="C385" s="71"/>
      <c r="D385" s="71"/>
      <c r="G385" s="72"/>
      <c r="I385" s="71"/>
      <c r="J385" s="71"/>
    </row>
    <row r="386" spans="2:10" s="70" customFormat="1">
      <c r="B386" s="71"/>
      <c r="C386" s="71"/>
      <c r="D386" s="71"/>
      <c r="G386" s="72"/>
      <c r="I386" s="71"/>
      <c r="J386" s="71"/>
    </row>
    <row r="387" spans="2:10" s="70" customFormat="1">
      <c r="B387" s="71"/>
      <c r="C387" s="71"/>
      <c r="D387" s="71"/>
      <c r="G387" s="72"/>
      <c r="I387" s="71"/>
      <c r="J387" s="71"/>
    </row>
    <row r="388" spans="2:10" s="70" customFormat="1">
      <c r="B388" s="71"/>
      <c r="C388" s="71"/>
      <c r="D388" s="71"/>
      <c r="G388" s="72"/>
      <c r="I388" s="71"/>
      <c r="J388" s="71"/>
    </row>
    <row r="389" spans="2:10" s="70" customFormat="1">
      <c r="B389" s="71"/>
      <c r="C389" s="71"/>
      <c r="D389" s="71"/>
      <c r="G389" s="72"/>
      <c r="I389" s="71"/>
      <c r="J389" s="71"/>
    </row>
    <row r="390" spans="2:10" s="70" customFormat="1">
      <c r="B390" s="71"/>
      <c r="C390" s="71"/>
      <c r="D390" s="71"/>
      <c r="G390" s="72"/>
      <c r="I390" s="71"/>
      <c r="J390" s="71"/>
    </row>
    <row r="391" spans="2:10" s="70" customFormat="1">
      <c r="B391" s="71"/>
      <c r="C391" s="71"/>
      <c r="D391" s="71"/>
      <c r="G391" s="72"/>
      <c r="I391" s="71"/>
      <c r="J391" s="71"/>
    </row>
    <row r="392" spans="2:10" s="70" customFormat="1">
      <c r="B392" s="71"/>
      <c r="C392" s="71"/>
      <c r="D392" s="71"/>
      <c r="G392" s="72"/>
      <c r="I392" s="71"/>
      <c r="J392" s="71"/>
    </row>
    <row r="393" spans="2:10" s="70" customFormat="1">
      <c r="B393" s="71"/>
      <c r="C393" s="71"/>
      <c r="D393" s="71"/>
      <c r="G393" s="72"/>
      <c r="I393" s="71"/>
      <c r="J393" s="71"/>
    </row>
    <row r="394" spans="2:10" s="70" customFormat="1">
      <c r="B394" s="71"/>
      <c r="C394" s="71"/>
      <c r="D394" s="71"/>
      <c r="G394" s="72"/>
      <c r="I394" s="71"/>
      <c r="J394" s="71"/>
    </row>
    <row r="395" spans="2:10" s="70" customFormat="1">
      <c r="B395" s="71"/>
      <c r="C395" s="71"/>
      <c r="D395" s="71"/>
      <c r="G395" s="72"/>
      <c r="I395" s="71"/>
      <c r="J395" s="71"/>
    </row>
    <row r="396" spans="2:10" s="70" customFormat="1">
      <c r="B396" s="71"/>
      <c r="C396" s="71"/>
      <c r="D396" s="71"/>
      <c r="G396" s="72"/>
      <c r="I396" s="71"/>
      <c r="J396" s="71"/>
    </row>
    <row r="397" spans="2:10" s="70" customFormat="1">
      <c r="B397" s="71"/>
      <c r="C397" s="71"/>
      <c r="D397" s="71"/>
      <c r="G397" s="72"/>
      <c r="I397" s="71"/>
      <c r="J397" s="71"/>
    </row>
    <row r="398" spans="2:10" s="70" customFormat="1">
      <c r="B398" s="71"/>
      <c r="C398" s="71"/>
      <c r="D398" s="71"/>
      <c r="G398" s="72"/>
      <c r="I398" s="71"/>
      <c r="J398" s="71"/>
    </row>
    <row r="399" spans="2:10" s="70" customFormat="1">
      <c r="B399" s="71"/>
      <c r="C399" s="71"/>
      <c r="D399" s="71"/>
      <c r="G399" s="72"/>
      <c r="I399" s="71"/>
      <c r="J399" s="71"/>
    </row>
    <row r="400" spans="2:10" s="70" customFormat="1">
      <c r="B400" s="71"/>
      <c r="C400" s="71"/>
      <c r="D400" s="71"/>
      <c r="G400" s="72"/>
      <c r="I400" s="71"/>
      <c r="J400" s="71"/>
    </row>
    <row r="401" spans="2:10" s="70" customFormat="1">
      <c r="B401" s="71"/>
      <c r="C401" s="71"/>
      <c r="D401" s="71"/>
      <c r="G401" s="72"/>
      <c r="I401" s="71"/>
      <c r="J401" s="71"/>
    </row>
    <row r="402" spans="2:10" s="70" customFormat="1">
      <c r="B402" s="71"/>
      <c r="C402" s="71"/>
      <c r="D402" s="71"/>
      <c r="G402" s="72"/>
      <c r="I402" s="71"/>
      <c r="J402" s="71"/>
    </row>
    <row r="403" spans="2:10" s="70" customFormat="1">
      <c r="B403" s="71"/>
      <c r="C403" s="71"/>
      <c r="D403" s="71"/>
      <c r="G403" s="72"/>
      <c r="I403" s="71"/>
      <c r="J403" s="71"/>
    </row>
    <row r="404" spans="2:10" s="70" customFormat="1">
      <c r="B404" s="71"/>
      <c r="C404" s="71"/>
      <c r="D404" s="71"/>
      <c r="G404" s="72"/>
      <c r="I404" s="71"/>
      <c r="J404" s="71"/>
    </row>
    <row r="405" spans="2:10" s="70" customFormat="1">
      <c r="B405" s="71"/>
      <c r="C405" s="71"/>
      <c r="D405" s="71"/>
      <c r="G405" s="72"/>
      <c r="I405" s="71"/>
      <c r="J405" s="71"/>
    </row>
    <row r="406" spans="2:10" s="70" customFormat="1">
      <c r="B406" s="71"/>
      <c r="C406" s="71"/>
      <c r="D406" s="71"/>
      <c r="G406" s="72"/>
      <c r="I406" s="71"/>
      <c r="J406" s="71"/>
    </row>
    <row r="407" spans="2:10" s="70" customFormat="1">
      <c r="B407" s="71"/>
      <c r="C407" s="71"/>
      <c r="D407" s="71"/>
      <c r="G407" s="72"/>
      <c r="I407" s="71"/>
      <c r="J407" s="71"/>
    </row>
    <row r="408" spans="2:10" s="70" customFormat="1">
      <c r="B408" s="71"/>
      <c r="C408" s="71"/>
      <c r="D408" s="71"/>
      <c r="G408" s="72"/>
      <c r="I408" s="71"/>
      <c r="J408" s="71"/>
    </row>
    <row r="409" spans="2:10" s="70" customFormat="1">
      <c r="B409" s="71"/>
      <c r="C409" s="71"/>
      <c r="D409" s="71"/>
      <c r="G409" s="72"/>
      <c r="I409" s="71"/>
      <c r="J409" s="71"/>
    </row>
    <row r="410" spans="2:10" s="70" customFormat="1">
      <c r="B410" s="71"/>
      <c r="C410" s="71"/>
      <c r="D410" s="71"/>
      <c r="G410" s="72"/>
      <c r="I410" s="71"/>
      <c r="J410" s="71"/>
    </row>
    <row r="411" spans="2:10" s="70" customFormat="1">
      <c r="B411" s="71"/>
      <c r="C411" s="71"/>
      <c r="D411" s="71"/>
      <c r="G411" s="72"/>
      <c r="I411" s="71"/>
      <c r="J411" s="71"/>
    </row>
    <row r="412" spans="2:10" s="70" customFormat="1">
      <c r="B412" s="71"/>
      <c r="C412" s="71"/>
      <c r="D412" s="71"/>
      <c r="G412" s="72"/>
      <c r="I412" s="71"/>
      <c r="J412" s="71"/>
    </row>
    <row r="413" spans="2:10" s="70" customFormat="1">
      <c r="B413" s="71"/>
      <c r="C413" s="71"/>
      <c r="D413" s="71"/>
      <c r="G413" s="72"/>
      <c r="I413" s="71"/>
      <c r="J413" s="71"/>
    </row>
    <row r="414" spans="2:10" s="70" customFormat="1">
      <c r="B414" s="71"/>
      <c r="C414" s="71"/>
      <c r="D414" s="71"/>
      <c r="G414" s="72"/>
      <c r="I414" s="71"/>
      <c r="J414" s="71"/>
    </row>
    <row r="415" spans="2:10" s="70" customFormat="1">
      <c r="B415" s="71"/>
      <c r="C415" s="71"/>
      <c r="D415" s="71"/>
      <c r="G415" s="72"/>
      <c r="I415" s="71"/>
      <c r="J415" s="71"/>
    </row>
    <row r="416" spans="2:10" s="70" customFormat="1">
      <c r="B416" s="71"/>
      <c r="C416" s="71"/>
      <c r="D416" s="71"/>
      <c r="G416" s="72"/>
      <c r="I416" s="71"/>
      <c r="J416" s="71"/>
    </row>
    <row r="417" spans="2:10" s="70" customFormat="1">
      <c r="B417" s="71"/>
      <c r="C417" s="71"/>
      <c r="D417" s="71"/>
      <c r="G417" s="72"/>
      <c r="I417" s="71"/>
      <c r="J417" s="71"/>
    </row>
    <row r="418" spans="2:10" s="70" customFormat="1">
      <c r="B418" s="71"/>
      <c r="C418" s="71"/>
      <c r="D418" s="71"/>
      <c r="G418" s="72"/>
      <c r="I418" s="71"/>
      <c r="J418" s="71"/>
    </row>
    <row r="419" spans="2:10" s="70" customFormat="1">
      <c r="B419" s="71"/>
      <c r="C419" s="71"/>
      <c r="D419" s="71"/>
      <c r="G419" s="72"/>
      <c r="I419" s="71"/>
      <c r="J419" s="71"/>
    </row>
    <row r="420" spans="2:10" s="70" customFormat="1">
      <c r="B420" s="71"/>
      <c r="C420" s="71"/>
      <c r="D420" s="71"/>
      <c r="G420" s="72"/>
      <c r="I420" s="71"/>
      <c r="J420" s="71"/>
    </row>
    <row r="421" spans="2:10" s="70" customFormat="1">
      <c r="B421" s="71"/>
      <c r="C421" s="71"/>
      <c r="D421" s="71"/>
      <c r="G421" s="72"/>
      <c r="I421" s="71"/>
      <c r="J421" s="71"/>
    </row>
    <row r="422" spans="2:10" s="70" customFormat="1">
      <c r="B422" s="71"/>
      <c r="C422" s="71"/>
      <c r="D422" s="71"/>
      <c r="G422" s="72"/>
      <c r="I422" s="71"/>
      <c r="J422" s="71"/>
    </row>
    <row r="423" spans="2:10" s="70" customFormat="1">
      <c r="B423" s="71"/>
      <c r="C423" s="71"/>
      <c r="D423" s="71"/>
      <c r="G423" s="72"/>
      <c r="I423" s="71"/>
      <c r="J423" s="71"/>
    </row>
    <row r="424" spans="2:10" s="70" customFormat="1">
      <c r="B424" s="71"/>
      <c r="C424" s="71"/>
      <c r="D424" s="71"/>
      <c r="G424" s="72"/>
      <c r="I424" s="71"/>
      <c r="J424" s="71"/>
    </row>
    <row r="425" spans="2:10" s="70" customFormat="1">
      <c r="B425" s="71"/>
      <c r="C425" s="71"/>
      <c r="D425" s="71"/>
      <c r="G425" s="72"/>
      <c r="I425" s="71"/>
      <c r="J425" s="71"/>
    </row>
    <row r="426" spans="2:10" s="70" customFormat="1">
      <c r="B426" s="71"/>
      <c r="C426" s="71"/>
      <c r="D426" s="71"/>
      <c r="G426" s="72"/>
      <c r="I426" s="71"/>
      <c r="J426" s="71"/>
    </row>
    <row r="427" spans="2:10" s="70" customFormat="1">
      <c r="B427" s="71"/>
      <c r="C427" s="71"/>
      <c r="D427" s="71"/>
      <c r="G427" s="72"/>
      <c r="I427" s="71"/>
      <c r="J427" s="71"/>
    </row>
    <row r="428" spans="2:10" s="70" customFormat="1">
      <c r="B428" s="71"/>
      <c r="C428" s="71"/>
      <c r="D428" s="71"/>
      <c r="G428" s="72"/>
      <c r="I428" s="71"/>
      <c r="J428" s="71"/>
    </row>
    <row r="429" spans="2:10" s="70" customFormat="1">
      <c r="B429" s="71"/>
      <c r="C429" s="71"/>
      <c r="D429" s="71"/>
      <c r="G429" s="72"/>
      <c r="I429" s="71"/>
      <c r="J429" s="71"/>
    </row>
    <row r="430" spans="2:10" s="70" customFormat="1">
      <c r="B430" s="71"/>
      <c r="C430" s="71"/>
      <c r="D430" s="71"/>
      <c r="G430" s="72"/>
      <c r="I430" s="71"/>
      <c r="J430" s="71"/>
    </row>
    <row r="431" spans="2:10" s="70" customFormat="1">
      <c r="B431" s="71"/>
      <c r="C431" s="71"/>
      <c r="D431" s="71"/>
      <c r="G431" s="72"/>
      <c r="I431" s="71"/>
      <c r="J431" s="71"/>
    </row>
    <row r="432" spans="2:10" s="70" customFormat="1">
      <c r="B432" s="71"/>
      <c r="C432" s="71"/>
      <c r="D432" s="71"/>
      <c r="G432" s="72"/>
      <c r="I432" s="71"/>
      <c r="J432" s="71"/>
    </row>
    <row r="433" spans="2:10" s="70" customFormat="1">
      <c r="B433" s="71"/>
      <c r="C433" s="71"/>
      <c r="D433" s="71"/>
      <c r="G433" s="72"/>
      <c r="I433" s="71"/>
      <c r="J433" s="71"/>
    </row>
    <row r="434" spans="2:10" s="70" customFormat="1">
      <c r="B434" s="71"/>
      <c r="C434" s="71"/>
      <c r="D434" s="71"/>
      <c r="G434" s="72"/>
      <c r="I434" s="71"/>
      <c r="J434" s="71"/>
    </row>
    <row r="435" spans="2:10" s="70" customFormat="1">
      <c r="B435" s="71"/>
      <c r="C435" s="71"/>
      <c r="D435" s="71"/>
      <c r="G435" s="72"/>
      <c r="I435" s="71"/>
      <c r="J435" s="71"/>
    </row>
    <row r="436" spans="2:10" s="70" customFormat="1">
      <c r="B436" s="71"/>
      <c r="C436" s="71"/>
      <c r="D436" s="71"/>
      <c r="G436" s="72"/>
      <c r="I436" s="71"/>
      <c r="J436" s="71"/>
    </row>
    <row r="437" spans="2:10" s="70" customFormat="1">
      <c r="B437" s="71"/>
      <c r="C437" s="71"/>
      <c r="D437" s="71"/>
      <c r="G437" s="72"/>
      <c r="I437" s="71"/>
      <c r="J437" s="71"/>
    </row>
    <row r="438" spans="2:10" s="70" customFormat="1">
      <c r="B438" s="71"/>
      <c r="C438" s="71"/>
      <c r="D438" s="71"/>
      <c r="G438" s="72"/>
      <c r="I438" s="71"/>
      <c r="J438" s="71"/>
    </row>
    <row r="439" spans="2:10" s="70" customFormat="1">
      <c r="B439" s="71"/>
      <c r="C439" s="71"/>
      <c r="D439" s="71"/>
      <c r="G439" s="72"/>
      <c r="I439" s="71"/>
      <c r="J439" s="71"/>
    </row>
    <row r="440" spans="2:10" s="70" customFormat="1">
      <c r="B440" s="71"/>
      <c r="C440" s="71"/>
      <c r="D440" s="71"/>
      <c r="G440" s="72"/>
      <c r="I440" s="71"/>
      <c r="J440" s="71"/>
    </row>
    <row r="441" spans="2:10" s="70" customFormat="1">
      <c r="B441" s="71"/>
      <c r="C441" s="71"/>
      <c r="D441" s="71"/>
      <c r="G441" s="72"/>
      <c r="I441" s="71"/>
      <c r="J441" s="71"/>
    </row>
    <row r="442" spans="2:10" s="70" customFormat="1">
      <c r="B442" s="71"/>
      <c r="C442" s="71"/>
      <c r="D442" s="71"/>
      <c r="G442" s="72"/>
      <c r="I442" s="71"/>
      <c r="J442" s="71"/>
    </row>
    <row r="443" spans="2:10" s="70" customFormat="1">
      <c r="B443" s="71"/>
      <c r="C443" s="71"/>
      <c r="D443" s="71"/>
      <c r="G443" s="72"/>
      <c r="I443" s="71"/>
      <c r="J443" s="71"/>
    </row>
    <row r="444" spans="2:10" s="70" customFormat="1">
      <c r="B444" s="71"/>
      <c r="C444" s="71"/>
      <c r="D444" s="71"/>
      <c r="G444" s="72"/>
      <c r="I444" s="71"/>
      <c r="J444" s="71"/>
    </row>
    <row r="445" spans="2:10" s="70" customFormat="1">
      <c r="B445" s="71"/>
      <c r="C445" s="71"/>
      <c r="D445" s="71"/>
      <c r="G445" s="72"/>
      <c r="I445" s="71"/>
      <c r="J445" s="71"/>
    </row>
    <row r="446" spans="2:10" s="70" customFormat="1">
      <c r="B446" s="71"/>
      <c r="C446" s="71"/>
      <c r="D446" s="71"/>
      <c r="G446" s="72"/>
      <c r="I446" s="71"/>
      <c r="J446" s="71"/>
    </row>
    <row r="447" spans="2:10" s="70" customFormat="1">
      <c r="B447" s="71"/>
      <c r="C447" s="71"/>
      <c r="D447" s="71"/>
      <c r="G447" s="72"/>
      <c r="I447" s="71"/>
      <c r="J447" s="71"/>
    </row>
    <row r="448" spans="2:10" s="70" customFormat="1">
      <c r="B448" s="71"/>
      <c r="C448" s="71"/>
      <c r="D448" s="71"/>
      <c r="G448" s="72"/>
      <c r="I448" s="71"/>
      <c r="J448" s="71"/>
    </row>
    <row r="449" spans="2:10" s="70" customFormat="1">
      <c r="B449" s="71"/>
      <c r="C449" s="71"/>
      <c r="D449" s="71"/>
      <c r="G449" s="72"/>
      <c r="I449" s="71"/>
      <c r="J449" s="71"/>
    </row>
    <row r="450" spans="2:10" s="70" customFormat="1">
      <c r="B450" s="71"/>
      <c r="C450" s="71"/>
      <c r="D450" s="71"/>
      <c r="G450" s="72"/>
      <c r="I450" s="71"/>
      <c r="J450" s="71"/>
    </row>
    <row r="451" spans="2:10" s="70" customFormat="1">
      <c r="B451" s="71"/>
      <c r="C451" s="71"/>
      <c r="D451" s="71"/>
      <c r="G451" s="72"/>
      <c r="I451" s="71"/>
      <c r="J451" s="71"/>
    </row>
    <row r="452" spans="2:10" s="70" customFormat="1">
      <c r="B452" s="71"/>
      <c r="C452" s="71"/>
      <c r="D452" s="71"/>
      <c r="G452" s="72"/>
      <c r="I452" s="71"/>
      <c r="J452" s="71"/>
    </row>
    <row r="453" spans="2:10" s="70" customFormat="1">
      <c r="B453" s="71"/>
      <c r="C453" s="71"/>
      <c r="D453" s="71"/>
      <c r="G453" s="72"/>
      <c r="I453" s="71"/>
      <c r="J453" s="71"/>
    </row>
    <row r="454" spans="2:10" s="70" customFormat="1">
      <c r="B454" s="71"/>
      <c r="C454" s="71"/>
      <c r="D454" s="71"/>
      <c r="G454" s="72"/>
      <c r="I454" s="71"/>
      <c r="J454" s="71"/>
    </row>
    <row r="455" spans="2:10" s="70" customFormat="1">
      <c r="B455" s="71"/>
      <c r="C455" s="71"/>
      <c r="D455" s="71"/>
      <c r="G455" s="72"/>
      <c r="I455" s="71"/>
      <c r="J455" s="71"/>
    </row>
    <row r="456" spans="2:10" s="70" customFormat="1">
      <c r="B456" s="71"/>
      <c r="C456" s="71"/>
      <c r="D456" s="71"/>
      <c r="G456" s="72"/>
      <c r="I456" s="71"/>
      <c r="J456" s="71"/>
    </row>
    <row r="457" spans="2:10" s="70" customFormat="1">
      <c r="B457" s="71"/>
      <c r="C457" s="71"/>
      <c r="D457" s="71"/>
      <c r="G457" s="72"/>
      <c r="I457" s="71"/>
      <c r="J457" s="71"/>
    </row>
    <row r="458" spans="2:10" s="70" customFormat="1">
      <c r="B458" s="71"/>
      <c r="C458" s="71"/>
      <c r="D458" s="71"/>
      <c r="G458" s="72"/>
      <c r="I458" s="71"/>
      <c r="J458" s="71"/>
    </row>
    <row r="459" spans="2:10" s="70" customFormat="1">
      <c r="B459" s="71"/>
      <c r="C459" s="71"/>
      <c r="D459" s="71"/>
      <c r="G459" s="72"/>
      <c r="I459" s="71"/>
      <c r="J459" s="71"/>
    </row>
    <row r="460" spans="2:10" s="70" customFormat="1">
      <c r="B460" s="71"/>
      <c r="C460" s="71"/>
      <c r="D460" s="71"/>
      <c r="G460" s="72"/>
      <c r="I460" s="71"/>
      <c r="J460" s="71"/>
    </row>
    <row r="461" spans="2:10" s="70" customFormat="1">
      <c r="B461" s="71"/>
      <c r="C461" s="71"/>
      <c r="D461" s="71"/>
      <c r="G461" s="72"/>
      <c r="I461" s="71"/>
      <c r="J461" s="71"/>
    </row>
    <row r="462" spans="2:10" s="70" customFormat="1">
      <c r="B462" s="71"/>
      <c r="C462" s="71"/>
      <c r="D462" s="71"/>
      <c r="G462" s="72"/>
      <c r="I462" s="71"/>
      <c r="J462" s="71"/>
    </row>
    <row r="463" spans="2:10" s="70" customFormat="1">
      <c r="B463" s="71"/>
      <c r="C463" s="71"/>
      <c r="D463" s="71"/>
      <c r="G463" s="72"/>
      <c r="I463" s="71"/>
      <c r="J463" s="71"/>
    </row>
    <row r="464" spans="2:10" s="70" customFormat="1">
      <c r="B464" s="71"/>
      <c r="C464" s="71"/>
      <c r="D464" s="71"/>
      <c r="G464" s="72"/>
      <c r="I464" s="71"/>
      <c r="J464" s="71"/>
    </row>
    <row r="465" spans="2:10" s="70" customFormat="1">
      <c r="B465" s="71"/>
      <c r="C465" s="71"/>
      <c r="D465" s="71"/>
      <c r="G465" s="72"/>
      <c r="I465" s="71"/>
      <c r="J465" s="71"/>
    </row>
    <row r="466" spans="2:10" s="70" customFormat="1">
      <c r="B466" s="71"/>
      <c r="C466" s="71"/>
      <c r="D466" s="71"/>
      <c r="G466" s="72"/>
      <c r="I466" s="71"/>
      <c r="J466" s="71"/>
    </row>
    <row r="467" spans="2:10" s="70" customFormat="1">
      <c r="B467" s="71"/>
      <c r="C467" s="71"/>
      <c r="D467" s="71"/>
      <c r="G467" s="72"/>
      <c r="I467" s="71"/>
      <c r="J467" s="71"/>
    </row>
    <row r="468" spans="2:10" s="70" customFormat="1">
      <c r="B468" s="71"/>
      <c r="C468" s="71"/>
      <c r="D468" s="71"/>
      <c r="G468" s="72"/>
      <c r="I468" s="71"/>
      <c r="J468" s="71"/>
    </row>
    <row r="469" spans="2:10" s="70" customFormat="1">
      <c r="B469" s="71"/>
      <c r="C469" s="71"/>
      <c r="D469" s="71"/>
      <c r="G469" s="72"/>
      <c r="I469" s="71"/>
      <c r="J469" s="71"/>
    </row>
    <row r="470" spans="2:10" s="70" customFormat="1">
      <c r="B470" s="71"/>
      <c r="C470" s="71"/>
      <c r="D470" s="71"/>
      <c r="G470" s="72"/>
      <c r="I470" s="71"/>
      <c r="J470" s="71"/>
    </row>
    <row r="471" spans="2:10" s="70" customFormat="1">
      <c r="B471" s="71"/>
      <c r="C471" s="71"/>
      <c r="D471" s="71"/>
      <c r="G471" s="72"/>
      <c r="I471" s="71"/>
      <c r="J471" s="71"/>
    </row>
    <row r="472" spans="2:10" s="70" customFormat="1">
      <c r="B472" s="71"/>
      <c r="C472" s="71"/>
      <c r="D472" s="71"/>
      <c r="G472" s="72"/>
      <c r="I472" s="71"/>
      <c r="J472" s="71"/>
    </row>
    <row r="473" spans="2:10" s="70" customFormat="1">
      <c r="B473" s="71"/>
      <c r="C473" s="71"/>
      <c r="D473" s="71"/>
      <c r="G473" s="72"/>
      <c r="I473" s="71"/>
      <c r="J473" s="71"/>
    </row>
    <row r="474" spans="2:10" s="70" customFormat="1">
      <c r="B474" s="71"/>
      <c r="C474" s="71"/>
      <c r="D474" s="71"/>
      <c r="G474" s="72"/>
      <c r="I474" s="71"/>
      <c r="J474" s="71"/>
    </row>
    <row r="475" spans="2:10" s="70" customFormat="1">
      <c r="B475" s="71"/>
      <c r="C475" s="71"/>
      <c r="D475" s="71"/>
      <c r="G475" s="72"/>
      <c r="I475" s="71"/>
      <c r="J475" s="71"/>
    </row>
    <row r="476" spans="2:10" s="70" customFormat="1">
      <c r="B476" s="71"/>
      <c r="C476" s="71"/>
      <c r="D476" s="71"/>
      <c r="G476" s="72"/>
      <c r="I476" s="71"/>
      <c r="J476" s="71"/>
    </row>
    <row r="477" spans="2:10" s="70" customFormat="1">
      <c r="B477" s="71"/>
      <c r="C477" s="71"/>
      <c r="D477" s="71"/>
      <c r="G477" s="72"/>
      <c r="I477" s="71"/>
      <c r="J477" s="71"/>
    </row>
    <row r="478" spans="2:10" s="70" customFormat="1">
      <c r="B478" s="71"/>
      <c r="C478" s="71"/>
      <c r="D478" s="71"/>
      <c r="G478" s="72"/>
      <c r="I478" s="71"/>
      <c r="J478" s="71"/>
    </row>
    <row r="479" spans="2:10" s="70" customFormat="1">
      <c r="B479" s="71"/>
      <c r="C479" s="71"/>
      <c r="D479" s="71"/>
      <c r="G479" s="72"/>
      <c r="I479" s="71"/>
      <c r="J479" s="71"/>
    </row>
    <row r="480" spans="2:10" s="70" customFormat="1">
      <c r="B480" s="71"/>
      <c r="C480" s="71"/>
      <c r="D480" s="71"/>
      <c r="G480" s="72"/>
      <c r="I480" s="71"/>
      <c r="J480" s="71"/>
    </row>
    <row r="481" spans="2:10" s="70" customFormat="1">
      <c r="B481" s="71"/>
      <c r="C481" s="71"/>
      <c r="D481" s="71"/>
      <c r="G481" s="72"/>
      <c r="I481" s="71"/>
      <c r="J481" s="71"/>
    </row>
    <row r="482" spans="2:10" s="70" customFormat="1">
      <c r="B482" s="71"/>
      <c r="C482" s="71"/>
      <c r="D482" s="71"/>
      <c r="G482" s="72"/>
      <c r="I482" s="71"/>
      <c r="J482" s="71"/>
    </row>
    <row r="483" spans="2:10" s="70" customFormat="1">
      <c r="B483" s="71"/>
      <c r="C483" s="71"/>
      <c r="D483" s="71"/>
      <c r="G483" s="72"/>
      <c r="I483" s="71"/>
      <c r="J483" s="71"/>
    </row>
    <row r="484" spans="2:10" s="70" customFormat="1">
      <c r="B484" s="71"/>
      <c r="C484" s="71"/>
      <c r="D484" s="71"/>
      <c r="G484" s="72"/>
      <c r="I484" s="71"/>
      <c r="J484" s="71"/>
    </row>
    <row r="485" spans="2:10" s="70" customFormat="1">
      <c r="B485" s="71"/>
      <c r="C485" s="71"/>
      <c r="D485" s="71"/>
      <c r="G485" s="72"/>
      <c r="I485" s="71"/>
      <c r="J485" s="71"/>
    </row>
    <row r="486" spans="2:10" s="70" customFormat="1">
      <c r="B486" s="71"/>
      <c r="C486" s="71"/>
      <c r="D486" s="71"/>
      <c r="G486" s="72"/>
      <c r="I486" s="71"/>
      <c r="J486" s="71"/>
    </row>
    <row r="487" spans="2:10" s="70" customFormat="1">
      <c r="B487" s="71"/>
      <c r="C487" s="71"/>
      <c r="D487" s="71"/>
      <c r="G487" s="72"/>
      <c r="I487" s="71"/>
      <c r="J487" s="71"/>
    </row>
    <row r="488" spans="2:10" s="70" customFormat="1">
      <c r="B488" s="71"/>
      <c r="C488" s="71"/>
      <c r="D488" s="71"/>
      <c r="G488" s="72"/>
      <c r="I488" s="71"/>
      <c r="J488" s="71"/>
    </row>
    <row r="489" spans="2:10" s="70" customFormat="1">
      <c r="B489" s="71"/>
      <c r="C489" s="71"/>
      <c r="D489" s="71"/>
      <c r="G489" s="72"/>
      <c r="I489" s="71"/>
      <c r="J489" s="71"/>
    </row>
    <row r="490" spans="2:10" s="70" customFormat="1">
      <c r="B490" s="71"/>
      <c r="C490" s="71"/>
      <c r="D490" s="71"/>
      <c r="G490" s="72"/>
      <c r="I490" s="71"/>
      <c r="J490" s="71"/>
    </row>
    <row r="491" spans="2:10" s="70" customFormat="1">
      <c r="B491" s="71"/>
      <c r="C491" s="71"/>
      <c r="D491" s="71"/>
      <c r="G491" s="72"/>
      <c r="I491" s="71"/>
      <c r="J491" s="71"/>
    </row>
    <row r="492" spans="2:10" s="70" customFormat="1">
      <c r="B492" s="71"/>
      <c r="C492" s="71"/>
      <c r="D492" s="71"/>
      <c r="G492" s="72"/>
      <c r="I492" s="71"/>
      <c r="J492" s="71"/>
    </row>
    <row r="493" spans="2:10" s="70" customFormat="1">
      <c r="B493" s="71"/>
      <c r="C493" s="71"/>
      <c r="D493" s="71"/>
      <c r="G493" s="72"/>
      <c r="I493" s="71"/>
      <c r="J493" s="71"/>
    </row>
    <row r="494" spans="2:10" s="70" customFormat="1">
      <c r="B494" s="71"/>
      <c r="C494" s="71"/>
      <c r="D494" s="71"/>
      <c r="G494" s="72"/>
      <c r="I494" s="71"/>
      <c r="J494" s="71"/>
    </row>
    <row r="495" spans="2:10" s="70" customFormat="1">
      <c r="B495" s="71"/>
      <c r="C495" s="71"/>
      <c r="D495" s="71"/>
      <c r="G495" s="72"/>
      <c r="I495" s="71"/>
      <c r="J495" s="71"/>
    </row>
    <row r="496" spans="2:10" s="70" customFormat="1">
      <c r="B496" s="71"/>
      <c r="C496" s="71"/>
      <c r="D496" s="71"/>
      <c r="G496" s="72"/>
      <c r="I496" s="71"/>
      <c r="J496" s="71"/>
    </row>
    <row r="497" spans="2:10" s="70" customFormat="1">
      <c r="B497" s="71"/>
      <c r="C497" s="71"/>
      <c r="D497" s="71"/>
      <c r="G497" s="72"/>
      <c r="I497" s="71"/>
      <c r="J497" s="71"/>
    </row>
    <row r="498" spans="2:10" s="70" customFormat="1">
      <c r="B498" s="71"/>
      <c r="C498" s="71"/>
      <c r="D498" s="71"/>
      <c r="G498" s="72"/>
      <c r="I498" s="71"/>
      <c r="J498" s="71"/>
    </row>
    <row r="499" spans="2:10" s="70" customFormat="1">
      <c r="B499" s="71"/>
      <c r="C499" s="71"/>
      <c r="D499" s="71"/>
      <c r="G499" s="72"/>
      <c r="I499" s="71"/>
      <c r="J499" s="71"/>
    </row>
    <row r="500" spans="2:10" s="70" customFormat="1">
      <c r="B500" s="71"/>
      <c r="C500" s="71"/>
      <c r="D500" s="71"/>
      <c r="G500" s="72"/>
      <c r="I500" s="71"/>
      <c r="J500" s="71"/>
    </row>
    <row r="501" spans="2:10" s="70" customFormat="1">
      <c r="B501" s="71"/>
      <c r="C501" s="71"/>
      <c r="D501" s="71"/>
      <c r="G501" s="72"/>
      <c r="I501" s="71"/>
      <c r="J501" s="71"/>
    </row>
    <row r="502" spans="2:10" s="70" customFormat="1">
      <c r="B502" s="71"/>
      <c r="C502" s="71"/>
      <c r="D502" s="71"/>
      <c r="G502" s="72"/>
      <c r="I502" s="71"/>
      <c r="J502" s="71"/>
    </row>
    <row r="503" spans="2:10" s="70" customFormat="1">
      <c r="B503" s="71"/>
      <c r="C503" s="71"/>
      <c r="D503" s="71"/>
      <c r="G503" s="72"/>
      <c r="I503" s="71"/>
      <c r="J503" s="71"/>
    </row>
    <row r="504" spans="2:10" s="70" customFormat="1">
      <c r="B504" s="71"/>
      <c r="C504" s="71"/>
      <c r="D504" s="71"/>
      <c r="G504" s="72"/>
      <c r="I504" s="71"/>
      <c r="J504" s="71"/>
    </row>
    <row r="505" spans="2:10" s="70" customFormat="1">
      <c r="B505" s="71"/>
      <c r="C505" s="71"/>
      <c r="D505" s="71"/>
      <c r="G505" s="72"/>
      <c r="I505" s="71"/>
      <c r="J505" s="71"/>
    </row>
    <row r="506" spans="2:10" s="70" customFormat="1">
      <c r="B506" s="71"/>
      <c r="C506" s="71"/>
      <c r="D506" s="71"/>
      <c r="G506" s="72"/>
      <c r="I506" s="71"/>
      <c r="J506" s="71"/>
    </row>
    <row r="507" spans="2:10" s="70" customFormat="1">
      <c r="B507" s="71"/>
      <c r="C507" s="71"/>
      <c r="D507" s="71"/>
      <c r="G507" s="72"/>
      <c r="I507" s="71"/>
      <c r="J507" s="71"/>
    </row>
    <row r="508" spans="2:10" s="70" customFormat="1">
      <c r="B508" s="71"/>
      <c r="C508" s="71"/>
      <c r="D508" s="71"/>
      <c r="G508" s="72"/>
      <c r="I508" s="71"/>
      <c r="J508" s="71"/>
    </row>
    <row r="509" spans="2:10" s="70" customFormat="1">
      <c r="B509" s="71"/>
      <c r="C509" s="71"/>
      <c r="D509" s="71"/>
      <c r="G509" s="72"/>
      <c r="I509" s="71"/>
      <c r="J509" s="71"/>
    </row>
    <row r="510" spans="2:10" s="70" customFormat="1">
      <c r="B510" s="71"/>
      <c r="C510" s="71"/>
      <c r="D510" s="71"/>
      <c r="G510" s="72"/>
      <c r="I510" s="71"/>
      <c r="J510" s="71"/>
    </row>
    <row r="511" spans="2:10" s="70" customFormat="1">
      <c r="B511" s="71"/>
      <c r="C511" s="71"/>
      <c r="D511" s="71"/>
      <c r="G511" s="72"/>
      <c r="I511" s="71"/>
      <c r="J511" s="71"/>
    </row>
    <row r="512" spans="2:10" s="70" customFormat="1">
      <c r="B512" s="71"/>
      <c r="C512" s="71"/>
      <c r="D512" s="71"/>
      <c r="G512" s="72"/>
      <c r="I512" s="71"/>
      <c r="J512" s="71"/>
    </row>
    <row r="513" spans="2:10" s="70" customFormat="1">
      <c r="B513" s="71"/>
      <c r="C513" s="71"/>
      <c r="D513" s="71"/>
      <c r="G513" s="72"/>
      <c r="I513" s="71"/>
      <c r="J513" s="71"/>
    </row>
    <row r="514" spans="2:10" s="70" customFormat="1">
      <c r="B514" s="71"/>
      <c r="C514" s="71"/>
      <c r="D514" s="71"/>
      <c r="G514" s="72"/>
      <c r="I514" s="71"/>
      <c r="J514" s="71"/>
    </row>
    <row r="515" spans="2:10" s="70" customFormat="1">
      <c r="B515" s="71"/>
      <c r="C515" s="71"/>
      <c r="D515" s="71"/>
      <c r="G515" s="72"/>
      <c r="I515" s="71"/>
      <c r="J515" s="71"/>
    </row>
    <row r="516" spans="2:10" s="70" customFormat="1">
      <c r="B516" s="71"/>
      <c r="C516" s="71"/>
      <c r="D516" s="71"/>
      <c r="G516" s="72"/>
      <c r="I516" s="71"/>
      <c r="J516" s="71"/>
    </row>
    <row r="517" spans="2:10" s="70" customFormat="1">
      <c r="B517" s="71"/>
      <c r="C517" s="71"/>
      <c r="D517" s="71"/>
      <c r="G517" s="72"/>
      <c r="I517" s="71"/>
      <c r="J517" s="71"/>
    </row>
    <row r="518" spans="2:10" s="70" customFormat="1">
      <c r="B518" s="71"/>
      <c r="C518" s="71"/>
      <c r="D518" s="71"/>
      <c r="G518" s="72"/>
      <c r="I518" s="71"/>
      <c r="J518" s="71"/>
    </row>
    <row r="519" spans="2:10" s="70" customFormat="1">
      <c r="B519" s="71"/>
      <c r="C519" s="71"/>
      <c r="D519" s="71"/>
      <c r="G519" s="72"/>
      <c r="I519" s="71"/>
      <c r="J519" s="71"/>
    </row>
    <row r="520" spans="2:10" s="70" customFormat="1">
      <c r="B520" s="71"/>
      <c r="C520" s="71"/>
      <c r="D520" s="71"/>
      <c r="G520" s="72"/>
      <c r="I520" s="71"/>
      <c r="J520" s="71"/>
    </row>
    <row r="521" spans="2:10" s="70" customFormat="1">
      <c r="B521" s="71"/>
      <c r="C521" s="71"/>
      <c r="D521" s="71"/>
      <c r="G521" s="72"/>
      <c r="I521" s="71"/>
      <c r="J521" s="71"/>
    </row>
    <row r="522" spans="2:10" s="70" customFormat="1">
      <c r="B522" s="71"/>
      <c r="C522" s="71"/>
      <c r="D522" s="71"/>
      <c r="G522" s="72"/>
      <c r="I522" s="71"/>
      <c r="J522" s="71"/>
    </row>
    <row r="523" spans="2:10" s="70" customFormat="1">
      <c r="B523" s="71"/>
      <c r="C523" s="71"/>
      <c r="D523" s="71"/>
      <c r="G523" s="72"/>
      <c r="I523" s="71"/>
      <c r="J523" s="71"/>
    </row>
    <row r="524" spans="2:10" s="70" customFormat="1">
      <c r="B524" s="71"/>
      <c r="C524" s="71"/>
      <c r="D524" s="71"/>
      <c r="G524" s="72"/>
      <c r="I524" s="71"/>
      <c r="J524" s="71"/>
    </row>
    <row r="525" spans="2:10" s="70" customFormat="1">
      <c r="B525" s="71"/>
      <c r="C525" s="71"/>
      <c r="D525" s="71"/>
      <c r="G525" s="72"/>
      <c r="I525" s="71"/>
      <c r="J525" s="71"/>
    </row>
    <row r="526" spans="2:10" s="70" customFormat="1">
      <c r="B526" s="71"/>
      <c r="C526" s="71"/>
      <c r="D526" s="71"/>
      <c r="G526" s="72"/>
      <c r="I526" s="71"/>
      <c r="J526" s="71"/>
    </row>
    <row r="527" spans="2:10" s="70" customFormat="1">
      <c r="B527" s="71"/>
      <c r="C527" s="71"/>
      <c r="D527" s="71"/>
      <c r="G527" s="72"/>
      <c r="I527" s="71"/>
      <c r="J527" s="71"/>
    </row>
    <row r="528" spans="2:10" s="70" customFormat="1">
      <c r="B528" s="71"/>
      <c r="C528" s="71"/>
      <c r="D528" s="71"/>
      <c r="G528" s="72"/>
      <c r="I528" s="71"/>
      <c r="J528" s="71"/>
    </row>
    <row r="529" spans="2:10" s="70" customFormat="1">
      <c r="B529" s="71"/>
      <c r="C529" s="71"/>
      <c r="D529" s="71"/>
      <c r="G529" s="72"/>
      <c r="I529" s="71"/>
      <c r="J529" s="71"/>
    </row>
    <row r="530" spans="2:10" s="70" customFormat="1">
      <c r="B530" s="71"/>
      <c r="C530" s="71"/>
      <c r="D530" s="71"/>
      <c r="G530" s="72"/>
      <c r="I530" s="71"/>
      <c r="J530" s="71"/>
    </row>
    <row r="531" spans="2:10" s="70" customFormat="1">
      <c r="B531" s="71"/>
      <c r="C531" s="71"/>
      <c r="D531" s="71"/>
      <c r="G531" s="72"/>
      <c r="I531" s="71"/>
      <c r="J531" s="71"/>
    </row>
    <row r="532" spans="2:10" s="70" customFormat="1">
      <c r="B532" s="71"/>
      <c r="C532" s="71"/>
      <c r="D532" s="71"/>
      <c r="G532" s="72"/>
      <c r="I532" s="71"/>
      <c r="J532" s="71"/>
    </row>
    <row r="533" spans="2:10" s="70" customFormat="1">
      <c r="B533" s="71"/>
      <c r="C533" s="71"/>
      <c r="D533" s="71"/>
      <c r="G533" s="72"/>
      <c r="I533" s="71"/>
      <c r="J533" s="71"/>
    </row>
    <row r="534" spans="2:10" s="70" customFormat="1">
      <c r="B534" s="71"/>
      <c r="C534" s="71"/>
      <c r="D534" s="71"/>
      <c r="G534" s="72"/>
      <c r="I534" s="71"/>
      <c r="J534" s="71"/>
    </row>
    <row r="535" spans="2:10" s="70" customFormat="1">
      <c r="B535" s="71"/>
      <c r="C535" s="71"/>
      <c r="D535" s="71"/>
      <c r="G535" s="72"/>
      <c r="I535" s="71"/>
      <c r="J535" s="71"/>
    </row>
    <row r="536" spans="2:10" s="70" customFormat="1">
      <c r="B536" s="71"/>
      <c r="C536" s="71"/>
      <c r="D536" s="71"/>
      <c r="G536" s="72"/>
      <c r="I536" s="71"/>
      <c r="J536" s="71"/>
    </row>
    <row r="537" spans="2:10" s="70" customFormat="1">
      <c r="B537" s="71"/>
      <c r="C537" s="71"/>
      <c r="D537" s="71"/>
      <c r="G537" s="72"/>
      <c r="I537" s="71"/>
      <c r="J537" s="71"/>
    </row>
    <row r="538" spans="2:10" s="70" customFormat="1">
      <c r="B538" s="71"/>
      <c r="C538" s="71"/>
      <c r="D538" s="71"/>
      <c r="G538" s="72"/>
      <c r="I538" s="71"/>
      <c r="J538" s="71"/>
    </row>
    <row r="539" spans="2:10" s="70" customFormat="1">
      <c r="B539" s="71"/>
      <c r="C539" s="71"/>
      <c r="D539" s="71"/>
      <c r="G539" s="72"/>
      <c r="I539" s="71"/>
      <c r="J539" s="71"/>
    </row>
    <row r="540" spans="2:10" s="70" customFormat="1">
      <c r="B540" s="71"/>
      <c r="C540" s="71"/>
      <c r="D540" s="71"/>
      <c r="G540" s="72"/>
      <c r="I540" s="71"/>
      <c r="J540" s="71"/>
    </row>
    <row r="541" spans="2:10" s="70" customFormat="1">
      <c r="B541" s="71"/>
      <c r="C541" s="71"/>
      <c r="D541" s="71"/>
      <c r="G541" s="72"/>
      <c r="I541" s="71"/>
      <c r="J541" s="71"/>
    </row>
    <row r="542" spans="2:10" s="70" customFormat="1">
      <c r="B542" s="71"/>
      <c r="C542" s="71"/>
      <c r="D542" s="71"/>
      <c r="G542" s="72"/>
      <c r="I542" s="71"/>
      <c r="J542" s="71"/>
    </row>
    <row r="543" spans="2:10" s="70" customFormat="1">
      <c r="B543" s="71"/>
      <c r="C543" s="71"/>
      <c r="D543" s="71"/>
      <c r="G543" s="72"/>
      <c r="I543" s="71"/>
      <c r="J543" s="71"/>
    </row>
    <row r="544" spans="2:10" s="70" customFormat="1">
      <c r="B544" s="71"/>
      <c r="C544" s="71"/>
      <c r="D544" s="71"/>
      <c r="G544" s="72"/>
      <c r="I544" s="71"/>
      <c r="J544" s="71"/>
    </row>
    <row r="545" spans="2:10" s="70" customFormat="1">
      <c r="B545" s="71"/>
      <c r="C545" s="71"/>
      <c r="D545" s="71"/>
      <c r="G545" s="72"/>
      <c r="I545" s="71"/>
      <c r="J545" s="71"/>
    </row>
    <row r="546" spans="2:10" s="70" customFormat="1">
      <c r="B546" s="71"/>
      <c r="C546" s="71"/>
      <c r="D546" s="71"/>
      <c r="G546" s="72"/>
      <c r="I546" s="71"/>
      <c r="J546" s="71"/>
    </row>
    <row r="547" spans="2:10" s="70" customFormat="1">
      <c r="B547" s="71"/>
      <c r="C547" s="71"/>
      <c r="D547" s="71"/>
      <c r="G547" s="72"/>
      <c r="I547" s="71"/>
      <c r="J547" s="71"/>
    </row>
    <row r="548" spans="2:10" s="70" customFormat="1">
      <c r="B548" s="71"/>
      <c r="C548" s="71"/>
      <c r="D548" s="71"/>
      <c r="G548" s="72"/>
      <c r="I548" s="71"/>
      <c r="J548" s="71"/>
    </row>
    <row r="549" spans="2:10" s="70" customFormat="1">
      <c r="B549" s="71"/>
      <c r="C549" s="71"/>
      <c r="D549" s="71"/>
      <c r="G549" s="72"/>
      <c r="I549" s="71"/>
      <c r="J549" s="71"/>
    </row>
    <row r="550" spans="2:10" s="70" customFormat="1">
      <c r="B550" s="71"/>
      <c r="C550" s="71"/>
      <c r="D550" s="71"/>
      <c r="G550" s="72"/>
      <c r="I550" s="71"/>
      <c r="J550" s="71"/>
    </row>
    <row r="551" spans="2:10" s="70" customFormat="1">
      <c r="B551" s="71"/>
      <c r="C551" s="71"/>
      <c r="D551" s="71"/>
      <c r="G551" s="72"/>
      <c r="I551" s="71"/>
      <c r="J551" s="71"/>
    </row>
    <row r="552" spans="2:10" s="70" customFormat="1">
      <c r="B552" s="71"/>
      <c r="C552" s="71"/>
      <c r="D552" s="71"/>
      <c r="G552" s="72"/>
      <c r="I552" s="71"/>
      <c r="J552" s="71"/>
    </row>
    <row r="553" spans="2:10" s="70" customFormat="1">
      <c r="B553" s="71"/>
      <c r="C553" s="71"/>
      <c r="D553" s="71"/>
      <c r="G553" s="72"/>
      <c r="I553" s="71"/>
      <c r="J553" s="71"/>
    </row>
    <row r="554" spans="2:10" s="70" customFormat="1">
      <c r="B554" s="71"/>
      <c r="C554" s="71"/>
      <c r="D554" s="71"/>
      <c r="G554" s="72"/>
      <c r="I554" s="71"/>
      <c r="J554" s="71"/>
    </row>
    <row r="555" spans="2:10" s="70" customFormat="1">
      <c r="B555" s="71"/>
      <c r="C555" s="71"/>
      <c r="D555" s="71"/>
      <c r="G555" s="72"/>
      <c r="I555" s="71"/>
      <c r="J555" s="71"/>
    </row>
    <row r="556" spans="2:10" s="70" customFormat="1">
      <c r="B556" s="71"/>
      <c r="C556" s="71"/>
      <c r="D556" s="71"/>
      <c r="G556" s="72"/>
      <c r="I556" s="71"/>
      <c r="J556" s="71"/>
    </row>
    <row r="557" spans="2:10" s="70" customFormat="1">
      <c r="B557" s="71"/>
      <c r="C557" s="71"/>
      <c r="D557" s="71"/>
      <c r="G557" s="72"/>
      <c r="I557" s="71"/>
      <c r="J557" s="71"/>
    </row>
    <row r="558" spans="2:10" s="70" customFormat="1">
      <c r="B558" s="71"/>
      <c r="C558" s="71"/>
      <c r="D558" s="71"/>
      <c r="G558" s="72"/>
      <c r="I558" s="71"/>
      <c r="J558" s="71"/>
    </row>
    <row r="559" spans="2:10" s="70" customFormat="1">
      <c r="B559" s="71"/>
      <c r="C559" s="71"/>
      <c r="D559" s="71"/>
      <c r="G559" s="72"/>
      <c r="I559" s="71"/>
      <c r="J559" s="71"/>
    </row>
    <row r="560" spans="2:10" s="70" customFormat="1">
      <c r="B560" s="71"/>
      <c r="C560" s="71"/>
      <c r="D560" s="71"/>
      <c r="G560" s="72"/>
      <c r="I560" s="71"/>
      <c r="J560" s="71"/>
    </row>
    <row r="561" spans="2:10" s="70" customFormat="1">
      <c r="B561" s="71"/>
      <c r="C561" s="71"/>
      <c r="D561" s="71"/>
      <c r="G561" s="72"/>
      <c r="I561" s="71"/>
      <c r="J561" s="71"/>
    </row>
    <row r="562" spans="2:10" s="70" customFormat="1">
      <c r="B562" s="71"/>
      <c r="C562" s="71"/>
      <c r="D562" s="71"/>
      <c r="G562" s="72"/>
      <c r="I562" s="71"/>
      <c r="J562" s="71"/>
    </row>
    <row r="563" spans="2:10" s="70" customFormat="1">
      <c r="B563" s="71"/>
      <c r="C563" s="71"/>
      <c r="D563" s="71"/>
      <c r="G563" s="72"/>
      <c r="I563" s="71"/>
      <c r="J563" s="71"/>
    </row>
    <row r="564" spans="2:10" s="70" customFormat="1">
      <c r="B564" s="71"/>
      <c r="C564" s="71"/>
      <c r="D564" s="71"/>
      <c r="G564" s="72"/>
      <c r="I564" s="71"/>
      <c r="J564" s="71"/>
    </row>
    <row r="565" spans="2:10" s="70" customFormat="1">
      <c r="B565" s="71"/>
      <c r="C565" s="71"/>
      <c r="D565" s="71"/>
      <c r="G565" s="72"/>
      <c r="I565" s="71"/>
      <c r="J565" s="71"/>
    </row>
    <row r="566" spans="2:10" s="70" customFormat="1">
      <c r="B566" s="71"/>
      <c r="C566" s="71"/>
      <c r="D566" s="71"/>
      <c r="G566" s="72"/>
      <c r="I566" s="71"/>
      <c r="J566" s="71"/>
    </row>
    <row r="567" spans="2:10" s="70" customFormat="1">
      <c r="B567" s="71"/>
      <c r="C567" s="71"/>
      <c r="D567" s="71"/>
      <c r="G567" s="72"/>
      <c r="I567" s="71"/>
      <c r="J567" s="71"/>
    </row>
    <row r="568" spans="2:10" s="70" customFormat="1">
      <c r="B568" s="71"/>
      <c r="C568" s="71"/>
      <c r="D568" s="71"/>
      <c r="G568" s="72"/>
      <c r="I568" s="71"/>
      <c r="J568" s="71"/>
    </row>
    <row r="569" spans="2:10" s="70" customFormat="1">
      <c r="B569" s="71"/>
      <c r="C569" s="71"/>
      <c r="D569" s="71"/>
      <c r="G569" s="72"/>
      <c r="I569" s="71"/>
      <c r="J569" s="71"/>
    </row>
    <row r="570" spans="2:10" s="70" customFormat="1">
      <c r="B570" s="71"/>
      <c r="C570" s="71"/>
      <c r="D570" s="71"/>
      <c r="G570" s="72"/>
      <c r="I570" s="71"/>
      <c r="J570" s="71"/>
    </row>
    <row r="571" spans="2:10" s="70" customFormat="1">
      <c r="B571" s="71"/>
      <c r="C571" s="71"/>
      <c r="D571" s="71"/>
      <c r="G571" s="72"/>
      <c r="I571" s="71"/>
      <c r="J571" s="71"/>
    </row>
    <row r="572" spans="2:10" s="70" customFormat="1">
      <c r="B572" s="71"/>
      <c r="C572" s="71"/>
      <c r="D572" s="71"/>
      <c r="G572" s="72"/>
      <c r="I572" s="71"/>
      <c r="J572" s="71"/>
    </row>
    <row r="573" spans="2:10" s="70" customFormat="1">
      <c r="B573" s="71"/>
      <c r="C573" s="71"/>
      <c r="D573" s="71"/>
      <c r="G573" s="72"/>
      <c r="I573" s="71"/>
      <c r="J573" s="71"/>
    </row>
    <row r="574" spans="2:10" s="70" customFormat="1">
      <c r="B574" s="71"/>
      <c r="C574" s="71"/>
      <c r="D574" s="71"/>
      <c r="G574" s="72"/>
      <c r="I574" s="71"/>
      <c r="J574" s="71"/>
    </row>
    <row r="575" spans="2:10" s="70" customFormat="1">
      <c r="B575" s="71"/>
      <c r="C575" s="71"/>
      <c r="D575" s="71"/>
      <c r="G575" s="72"/>
      <c r="I575" s="71"/>
      <c r="J575" s="71"/>
    </row>
    <row r="576" spans="2:10" s="70" customFormat="1">
      <c r="B576" s="71"/>
      <c r="C576" s="71"/>
      <c r="D576" s="71"/>
      <c r="G576" s="72"/>
      <c r="I576" s="71"/>
      <c r="J576" s="71"/>
    </row>
    <row r="577" spans="2:10" s="70" customFormat="1">
      <c r="B577" s="71"/>
      <c r="C577" s="71"/>
      <c r="D577" s="71"/>
      <c r="G577" s="72"/>
      <c r="I577" s="71"/>
      <c r="J577" s="71"/>
    </row>
    <row r="578" spans="2:10" s="70" customFormat="1">
      <c r="B578" s="71"/>
      <c r="C578" s="71"/>
      <c r="D578" s="71"/>
      <c r="G578" s="72"/>
      <c r="I578" s="71"/>
      <c r="J578" s="71"/>
    </row>
    <row r="579" spans="2:10" s="70" customFormat="1">
      <c r="B579" s="71"/>
      <c r="C579" s="71"/>
      <c r="D579" s="71"/>
      <c r="G579" s="72"/>
      <c r="I579" s="71"/>
      <c r="J579" s="71"/>
    </row>
    <row r="580" spans="2:10" s="70" customFormat="1">
      <c r="B580" s="71"/>
      <c r="C580" s="71"/>
      <c r="D580" s="71"/>
      <c r="G580" s="72"/>
      <c r="I580" s="71"/>
      <c r="J580" s="71"/>
    </row>
    <row r="581" spans="2:10" s="70" customFormat="1">
      <c r="B581" s="71"/>
      <c r="C581" s="71"/>
      <c r="D581" s="71"/>
      <c r="G581" s="72"/>
      <c r="I581" s="71"/>
      <c r="J581" s="71"/>
    </row>
    <row r="582" spans="2:10" s="70" customFormat="1">
      <c r="B582" s="71"/>
      <c r="C582" s="71"/>
      <c r="D582" s="71"/>
      <c r="G582" s="72"/>
      <c r="I582" s="71"/>
      <c r="J582" s="71"/>
    </row>
    <row r="583" spans="2:10" s="70" customFormat="1">
      <c r="B583" s="71"/>
      <c r="C583" s="71"/>
      <c r="D583" s="71"/>
      <c r="G583" s="72"/>
      <c r="I583" s="71"/>
      <c r="J583" s="71"/>
    </row>
    <row r="584" spans="2:10" s="70" customFormat="1">
      <c r="B584" s="71"/>
      <c r="C584" s="71"/>
      <c r="D584" s="71"/>
      <c r="G584" s="72"/>
      <c r="I584" s="71"/>
      <c r="J584" s="71"/>
    </row>
    <row r="585" spans="2:10" s="70" customFormat="1">
      <c r="B585" s="71"/>
      <c r="C585" s="71"/>
      <c r="D585" s="71"/>
      <c r="G585" s="72"/>
      <c r="I585" s="71"/>
      <c r="J585" s="71"/>
    </row>
    <row r="586" spans="2:10" s="70" customFormat="1">
      <c r="B586" s="71"/>
      <c r="C586" s="71"/>
      <c r="D586" s="71"/>
      <c r="G586" s="72"/>
      <c r="I586" s="71"/>
      <c r="J586" s="71"/>
    </row>
    <row r="587" spans="2:10" s="70" customFormat="1">
      <c r="B587" s="71"/>
      <c r="C587" s="71"/>
      <c r="D587" s="71"/>
      <c r="G587" s="72"/>
      <c r="I587" s="71"/>
      <c r="J587" s="71"/>
    </row>
    <row r="588" spans="2:10" s="70" customFormat="1">
      <c r="B588" s="71"/>
      <c r="C588" s="71"/>
      <c r="D588" s="71"/>
      <c r="G588" s="72"/>
      <c r="I588" s="71"/>
      <c r="J588" s="71"/>
    </row>
    <row r="589" spans="2:10" s="70" customFormat="1">
      <c r="B589" s="71"/>
      <c r="C589" s="71"/>
      <c r="D589" s="71"/>
      <c r="G589" s="72"/>
      <c r="I589" s="71"/>
      <c r="J589" s="71"/>
    </row>
    <row r="590" spans="2:10" s="70" customFormat="1">
      <c r="B590" s="71"/>
      <c r="C590" s="71"/>
      <c r="D590" s="71"/>
      <c r="G590" s="72"/>
      <c r="I590" s="71"/>
      <c r="J590" s="71"/>
    </row>
    <row r="591" spans="2:10" s="70" customFormat="1">
      <c r="B591" s="71"/>
      <c r="C591" s="71"/>
      <c r="D591" s="71"/>
      <c r="G591" s="72"/>
      <c r="I591" s="71"/>
      <c r="J591" s="71"/>
    </row>
    <row r="592" spans="2:10" s="70" customFormat="1">
      <c r="B592" s="71"/>
      <c r="C592" s="71"/>
      <c r="D592" s="71"/>
      <c r="G592" s="72"/>
      <c r="I592" s="71"/>
      <c r="J592" s="71"/>
    </row>
    <row r="593" spans="2:10" s="70" customFormat="1">
      <c r="B593" s="71"/>
      <c r="C593" s="71"/>
      <c r="D593" s="71"/>
      <c r="G593" s="72"/>
      <c r="I593" s="71"/>
      <c r="J593" s="71"/>
    </row>
    <row r="594" spans="2:10" s="70" customFormat="1">
      <c r="B594" s="71"/>
      <c r="C594" s="71"/>
      <c r="D594" s="71"/>
      <c r="G594" s="72"/>
      <c r="I594" s="71"/>
      <c r="J594" s="71"/>
    </row>
    <row r="595" spans="2:10" s="70" customFormat="1">
      <c r="B595" s="71"/>
      <c r="C595" s="71"/>
      <c r="D595" s="71"/>
      <c r="G595" s="72"/>
      <c r="I595" s="71"/>
      <c r="J595" s="71"/>
    </row>
    <row r="596" spans="2:10" s="70" customFormat="1">
      <c r="B596" s="71"/>
      <c r="C596" s="71"/>
      <c r="D596" s="71"/>
      <c r="G596" s="72"/>
      <c r="I596" s="71"/>
      <c r="J596" s="71"/>
    </row>
    <row r="597" spans="2:10" s="70" customFormat="1">
      <c r="B597" s="71"/>
      <c r="C597" s="71"/>
      <c r="D597" s="71"/>
      <c r="G597" s="72"/>
      <c r="I597" s="71"/>
      <c r="J597" s="71"/>
    </row>
    <row r="598" spans="2:10" s="70" customFormat="1">
      <c r="B598" s="71"/>
      <c r="C598" s="71"/>
      <c r="D598" s="71"/>
      <c r="G598" s="72"/>
      <c r="I598" s="71"/>
      <c r="J598" s="71"/>
    </row>
    <row r="599" spans="2:10" s="70" customFormat="1">
      <c r="B599" s="71"/>
      <c r="C599" s="71"/>
      <c r="D599" s="71"/>
      <c r="G599" s="72"/>
      <c r="I599" s="71"/>
      <c r="J599" s="71"/>
    </row>
    <row r="600" spans="2:10" s="70" customFormat="1">
      <c r="B600" s="71"/>
      <c r="C600" s="71"/>
      <c r="D600" s="71"/>
      <c r="G600" s="72"/>
      <c r="I600" s="71"/>
      <c r="J600" s="71"/>
    </row>
    <row r="601" spans="2:10" s="70" customFormat="1">
      <c r="B601" s="71"/>
      <c r="C601" s="71"/>
      <c r="D601" s="71"/>
      <c r="G601" s="72"/>
      <c r="I601" s="71"/>
      <c r="J601" s="71"/>
    </row>
    <row r="602" spans="2:10" s="70" customFormat="1">
      <c r="B602" s="71"/>
      <c r="C602" s="71"/>
      <c r="D602" s="71"/>
      <c r="G602" s="72"/>
      <c r="I602" s="71"/>
      <c r="J602" s="71"/>
    </row>
    <row r="603" spans="2:10" s="70" customFormat="1">
      <c r="B603" s="71"/>
      <c r="C603" s="71"/>
      <c r="D603" s="71"/>
      <c r="G603" s="72"/>
      <c r="I603" s="71"/>
      <c r="J603" s="71"/>
    </row>
    <row r="604" spans="2:10" s="70" customFormat="1">
      <c r="B604" s="71"/>
      <c r="C604" s="71"/>
      <c r="D604" s="71"/>
      <c r="G604" s="72"/>
      <c r="I604" s="71"/>
      <c r="J604" s="71"/>
    </row>
    <row r="605" spans="2:10" s="70" customFormat="1">
      <c r="B605" s="71"/>
      <c r="C605" s="71"/>
      <c r="D605" s="71"/>
      <c r="G605" s="72"/>
      <c r="I605" s="71"/>
      <c r="J605" s="71"/>
    </row>
    <row r="606" spans="2:10" s="70" customFormat="1">
      <c r="B606" s="71"/>
      <c r="C606" s="71"/>
      <c r="D606" s="71"/>
      <c r="G606" s="72"/>
      <c r="I606" s="71"/>
      <c r="J606" s="71"/>
    </row>
    <row r="607" spans="2:10" s="70" customFormat="1">
      <c r="B607" s="71"/>
      <c r="C607" s="71"/>
      <c r="D607" s="71"/>
      <c r="G607" s="72"/>
      <c r="I607" s="71"/>
      <c r="J607" s="71"/>
    </row>
    <row r="608" spans="2:10" s="70" customFormat="1">
      <c r="B608" s="71"/>
      <c r="C608" s="71"/>
      <c r="D608" s="71"/>
      <c r="G608" s="72"/>
      <c r="I608" s="71"/>
      <c r="J608" s="71"/>
    </row>
    <row r="609" spans="2:10" s="70" customFormat="1">
      <c r="B609" s="71"/>
      <c r="C609" s="71"/>
      <c r="D609" s="71"/>
      <c r="G609" s="72"/>
      <c r="I609" s="71"/>
      <c r="J609" s="71"/>
    </row>
    <row r="610" spans="2:10" s="70" customFormat="1">
      <c r="B610" s="71"/>
      <c r="C610" s="71"/>
      <c r="D610" s="71"/>
      <c r="G610" s="72"/>
      <c r="I610" s="71"/>
      <c r="J610" s="71"/>
    </row>
    <row r="611" spans="2:10" s="70" customFormat="1">
      <c r="B611" s="71"/>
      <c r="C611" s="71"/>
      <c r="D611" s="71"/>
      <c r="G611" s="72"/>
      <c r="I611" s="71"/>
      <c r="J611" s="71"/>
    </row>
    <row r="612" spans="2:10" s="70" customFormat="1">
      <c r="B612" s="71"/>
      <c r="C612" s="71"/>
      <c r="D612" s="71"/>
      <c r="G612" s="72"/>
      <c r="I612" s="71"/>
      <c r="J612" s="71"/>
    </row>
    <row r="613" spans="2:10" s="70" customFormat="1">
      <c r="B613" s="71"/>
      <c r="C613" s="71"/>
      <c r="D613" s="71"/>
      <c r="G613" s="72"/>
      <c r="I613" s="71"/>
      <c r="J613" s="71"/>
    </row>
    <row r="614" spans="2:10" s="70" customFormat="1">
      <c r="B614" s="71"/>
      <c r="C614" s="71"/>
      <c r="D614" s="71"/>
      <c r="G614" s="72"/>
      <c r="I614" s="71"/>
      <c r="J614" s="71"/>
    </row>
    <row r="615" spans="2:10" s="70" customFormat="1">
      <c r="B615" s="71"/>
      <c r="C615" s="71"/>
      <c r="D615" s="71"/>
      <c r="G615" s="72"/>
      <c r="I615" s="71"/>
      <c r="J615" s="71"/>
    </row>
    <row r="616" spans="2:10" s="70" customFormat="1">
      <c r="B616" s="71"/>
      <c r="C616" s="71"/>
      <c r="D616" s="71"/>
      <c r="G616" s="72"/>
      <c r="I616" s="71"/>
      <c r="J616" s="71"/>
    </row>
    <row r="617" spans="2:10" s="70" customFormat="1">
      <c r="B617" s="71"/>
      <c r="C617" s="71"/>
      <c r="D617" s="71"/>
      <c r="G617" s="72"/>
      <c r="I617" s="71"/>
      <c r="J617" s="71"/>
    </row>
    <row r="618" spans="2:10" s="70" customFormat="1">
      <c r="B618" s="71"/>
      <c r="C618" s="71"/>
      <c r="D618" s="71"/>
      <c r="G618" s="72"/>
      <c r="I618" s="71"/>
      <c r="J618" s="71"/>
    </row>
    <row r="619" spans="2:10" s="70" customFormat="1">
      <c r="B619" s="71"/>
      <c r="C619" s="71"/>
      <c r="D619" s="71"/>
      <c r="G619" s="72"/>
      <c r="I619" s="71"/>
      <c r="J619" s="71"/>
    </row>
    <row r="620" spans="2:10" s="70" customFormat="1">
      <c r="B620" s="71"/>
      <c r="C620" s="71"/>
      <c r="D620" s="71"/>
      <c r="G620" s="72"/>
      <c r="I620" s="71"/>
      <c r="J620" s="71"/>
    </row>
    <row r="621" spans="2:10" s="70" customFormat="1">
      <c r="B621" s="71"/>
      <c r="C621" s="71"/>
      <c r="D621" s="71"/>
      <c r="G621" s="72"/>
      <c r="I621" s="71"/>
      <c r="J621" s="71"/>
    </row>
    <row r="622" spans="2:10" s="70" customFormat="1">
      <c r="B622" s="71"/>
      <c r="C622" s="71"/>
      <c r="D622" s="71"/>
      <c r="G622" s="72"/>
      <c r="I622" s="71"/>
      <c r="J622" s="71"/>
    </row>
    <row r="623" spans="2:10" s="70" customFormat="1">
      <c r="B623" s="71"/>
      <c r="C623" s="71"/>
      <c r="D623" s="71"/>
      <c r="G623" s="72"/>
      <c r="I623" s="71"/>
      <c r="J623" s="71"/>
    </row>
    <row r="624" spans="2:10" s="70" customFormat="1">
      <c r="B624" s="71"/>
      <c r="C624" s="71"/>
      <c r="D624" s="71"/>
      <c r="G624" s="72"/>
      <c r="I624" s="71"/>
      <c r="J624" s="71"/>
    </row>
    <row r="625" spans="2:10" s="70" customFormat="1">
      <c r="B625" s="71"/>
      <c r="C625" s="71"/>
      <c r="D625" s="71"/>
      <c r="G625" s="72"/>
      <c r="I625" s="71"/>
      <c r="J625" s="71"/>
    </row>
    <row r="626" spans="2:10" s="70" customFormat="1">
      <c r="B626" s="71"/>
      <c r="C626" s="71"/>
      <c r="D626" s="71"/>
      <c r="G626" s="72"/>
      <c r="I626" s="71"/>
      <c r="J626" s="71"/>
    </row>
    <row r="627" spans="2:10" s="70" customFormat="1">
      <c r="B627" s="71"/>
      <c r="C627" s="71"/>
      <c r="D627" s="71"/>
      <c r="G627" s="72"/>
      <c r="I627" s="71"/>
      <c r="J627" s="71"/>
    </row>
    <row r="628" spans="2:10" s="70" customFormat="1">
      <c r="B628" s="71"/>
      <c r="C628" s="71"/>
      <c r="D628" s="71"/>
      <c r="G628" s="72"/>
      <c r="I628" s="71"/>
      <c r="J628" s="71"/>
    </row>
    <row r="629" spans="2:10" s="70" customFormat="1">
      <c r="B629" s="71"/>
      <c r="C629" s="71"/>
      <c r="D629" s="71"/>
      <c r="G629" s="72"/>
      <c r="I629" s="71"/>
      <c r="J629" s="71"/>
    </row>
    <row r="630" spans="2:10" s="70" customFormat="1">
      <c r="B630" s="71"/>
      <c r="C630" s="71"/>
      <c r="D630" s="71"/>
      <c r="G630" s="72"/>
      <c r="I630" s="71"/>
      <c r="J630" s="71"/>
    </row>
    <row r="631" spans="2:10" s="70" customFormat="1">
      <c r="B631" s="71"/>
      <c r="C631" s="71"/>
      <c r="D631" s="71"/>
      <c r="G631" s="72"/>
      <c r="I631" s="71"/>
      <c r="J631" s="71"/>
    </row>
    <row r="632" spans="2:10" s="70" customFormat="1">
      <c r="B632" s="71"/>
      <c r="C632" s="71"/>
      <c r="D632" s="71"/>
      <c r="G632" s="72"/>
      <c r="I632" s="71"/>
      <c r="J632" s="71"/>
    </row>
    <row r="633" spans="2:10" s="70" customFormat="1">
      <c r="B633" s="71"/>
      <c r="C633" s="71"/>
      <c r="D633" s="71"/>
      <c r="G633" s="72"/>
      <c r="I633" s="71"/>
      <c r="J633" s="71"/>
    </row>
    <row r="634" spans="2:10" s="70" customFormat="1">
      <c r="B634" s="71"/>
      <c r="C634" s="71"/>
      <c r="D634" s="71"/>
      <c r="G634" s="72"/>
      <c r="I634" s="71"/>
      <c r="J634" s="71"/>
    </row>
    <row r="635" spans="2:10" s="70" customFormat="1">
      <c r="B635" s="71"/>
      <c r="C635" s="71"/>
      <c r="D635" s="71"/>
      <c r="G635" s="72"/>
      <c r="I635" s="71"/>
      <c r="J635" s="71"/>
    </row>
    <row r="636" spans="2:10" s="70" customFormat="1">
      <c r="B636" s="71"/>
      <c r="C636" s="71"/>
      <c r="D636" s="71"/>
      <c r="G636" s="72"/>
      <c r="I636" s="71"/>
      <c r="J636" s="71"/>
    </row>
    <row r="637" spans="2:10" s="70" customFormat="1">
      <c r="B637" s="71"/>
      <c r="C637" s="71"/>
      <c r="D637" s="71"/>
      <c r="G637" s="72"/>
      <c r="I637" s="71"/>
      <c r="J637" s="71"/>
    </row>
    <row r="638" spans="2:10" s="70" customFormat="1">
      <c r="B638" s="71"/>
      <c r="C638" s="71"/>
      <c r="D638" s="71"/>
      <c r="G638" s="72"/>
      <c r="I638" s="71"/>
      <c r="J638" s="71"/>
    </row>
    <row r="639" spans="2:10" s="70" customFormat="1">
      <c r="B639" s="71"/>
      <c r="C639" s="71"/>
      <c r="D639" s="71"/>
      <c r="G639" s="72"/>
      <c r="I639" s="71"/>
      <c r="J639" s="71"/>
    </row>
    <row r="640" spans="2:10" s="70" customFormat="1">
      <c r="B640" s="71"/>
      <c r="C640" s="71"/>
      <c r="D640" s="71"/>
      <c r="G640" s="72"/>
      <c r="I640" s="71"/>
      <c r="J640" s="71"/>
    </row>
    <row r="641" spans="2:10" s="70" customFormat="1">
      <c r="B641" s="71"/>
      <c r="C641" s="71"/>
      <c r="D641" s="71"/>
      <c r="G641" s="72"/>
      <c r="I641" s="71"/>
      <c r="J641" s="71"/>
    </row>
    <row r="642" spans="2:10" s="70" customFormat="1">
      <c r="B642" s="71"/>
      <c r="C642" s="71"/>
      <c r="D642" s="71"/>
      <c r="G642" s="72"/>
      <c r="I642" s="71"/>
      <c r="J642" s="71"/>
    </row>
    <row r="643" spans="2:10" s="70" customFormat="1">
      <c r="B643" s="71"/>
      <c r="C643" s="71"/>
      <c r="D643" s="71"/>
      <c r="G643" s="72"/>
      <c r="I643" s="71"/>
      <c r="J643" s="71"/>
    </row>
    <row r="644" spans="2:10" s="70" customFormat="1">
      <c r="B644" s="71"/>
      <c r="C644" s="71"/>
      <c r="D644" s="71"/>
      <c r="G644" s="72"/>
      <c r="I644" s="71"/>
      <c r="J644" s="71"/>
    </row>
    <row r="645" spans="2:10" s="70" customFormat="1">
      <c r="B645" s="71"/>
      <c r="C645" s="71"/>
      <c r="D645" s="71"/>
      <c r="G645" s="72"/>
      <c r="I645" s="71"/>
      <c r="J645" s="71"/>
    </row>
    <row r="646" spans="2:10" s="70" customFormat="1">
      <c r="B646" s="71"/>
      <c r="C646" s="71"/>
      <c r="D646" s="71"/>
      <c r="G646" s="72"/>
      <c r="I646" s="71"/>
      <c r="J646" s="71"/>
    </row>
    <row r="647" spans="2:10" s="70" customFormat="1">
      <c r="B647" s="71"/>
      <c r="C647" s="71"/>
      <c r="D647" s="71"/>
      <c r="G647" s="72"/>
      <c r="I647" s="71"/>
      <c r="J647" s="71"/>
    </row>
    <row r="648" spans="2:10" s="70" customFormat="1">
      <c r="B648" s="71"/>
      <c r="C648" s="71"/>
      <c r="D648" s="71"/>
      <c r="G648" s="72"/>
      <c r="I648" s="71"/>
      <c r="J648" s="71"/>
    </row>
    <row r="649" spans="2:10" s="70" customFormat="1">
      <c r="B649" s="71"/>
      <c r="C649" s="71"/>
      <c r="D649" s="71"/>
      <c r="G649" s="72"/>
      <c r="I649" s="71"/>
      <c r="J649" s="71"/>
    </row>
    <row r="650" spans="2:10" s="70" customFormat="1">
      <c r="B650" s="71"/>
      <c r="C650" s="71"/>
      <c r="D650" s="71"/>
      <c r="G650" s="72"/>
      <c r="I650" s="71"/>
      <c r="J650" s="71"/>
    </row>
    <row r="651" spans="2:10" s="70" customFormat="1">
      <c r="B651" s="71"/>
      <c r="C651" s="71"/>
      <c r="D651" s="71"/>
      <c r="G651" s="72"/>
      <c r="I651" s="71"/>
      <c r="J651" s="71"/>
    </row>
    <row r="652" spans="2:10" s="70" customFormat="1">
      <c r="B652" s="71"/>
      <c r="C652" s="71"/>
      <c r="D652" s="71"/>
      <c r="G652" s="72"/>
      <c r="I652" s="71"/>
      <c r="J652" s="71"/>
    </row>
    <row r="653" spans="2:10" s="70" customFormat="1">
      <c r="B653" s="71"/>
      <c r="C653" s="71"/>
      <c r="D653" s="71"/>
      <c r="G653" s="72"/>
      <c r="I653" s="71"/>
      <c r="J653" s="71"/>
    </row>
    <row r="654" spans="2:10" s="70" customFormat="1">
      <c r="B654" s="71"/>
      <c r="C654" s="71"/>
      <c r="D654" s="71"/>
      <c r="G654" s="72"/>
      <c r="I654" s="71"/>
      <c r="J654" s="71"/>
    </row>
    <row r="655" spans="2:10" s="70" customFormat="1">
      <c r="B655" s="71"/>
      <c r="C655" s="71"/>
      <c r="D655" s="71"/>
      <c r="G655" s="72"/>
      <c r="I655" s="71"/>
      <c r="J655" s="71"/>
    </row>
    <row r="656" spans="2:10" s="70" customFormat="1">
      <c r="B656" s="71"/>
      <c r="C656" s="71"/>
      <c r="D656" s="71"/>
      <c r="G656" s="72"/>
      <c r="I656" s="71"/>
      <c r="J656" s="71"/>
    </row>
    <row r="657" spans="2:10" s="70" customFormat="1">
      <c r="B657" s="71"/>
      <c r="C657" s="71"/>
      <c r="D657" s="71"/>
      <c r="G657" s="72"/>
      <c r="I657" s="71"/>
      <c r="J657" s="71"/>
    </row>
    <row r="658" spans="2:10" s="70" customFormat="1">
      <c r="B658" s="71"/>
      <c r="C658" s="71"/>
      <c r="D658" s="71"/>
      <c r="G658" s="72"/>
      <c r="I658" s="71"/>
      <c r="J658" s="71"/>
    </row>
    <row r="659" spans="2:10" s="70" customFormat="1">
      <c r="B659" s="71"/>
      <c r="C659" s="71"/>
      <c r="D659" s="71"/>
      <c r="G659" s="72"/>
      <c r="I659" s="71"/>
      <c r="J659" s="71"/>
    </row>
    <row r="660" spans="2:10" s="70" customFormat="1">
      <c r="B660" s="71"/>
      <c r="C660" s="71"/>
      <c r="D660" s="71"/>
      <c r="G660" s="72"/>
      <c r="I660" s="71"/>
      <c r="J660" s="71"/>
    </row>
    <row r="661" spans="2:10" s="70" customFormat="1">
      <c r="B661" s="71"/>
      <c r="C661" s="71"/>
      <c r="D661" s="71"/>
      <c r="G661" s="72"/>
      <c r="I661" s="71"/>
      <c r="J661" s="71"/>
    </row>
    <row r="662" spans="2:10" s="70" customFormat="1">
      <c r="B662" s="71"/>
      <c r="C662" s="71"/>
      <c r="D662" s="71"/>
      <c r="G662" s="72"/>
      <c r="I662" s="71"/>
      <c r="J662" s="71"/>
    </row>
    <row r="663" spans="2:10" s="70" customFormat="1">
      <c r="B663" s="71"/>
      <c r="C663" s="71"/>
      <c r="D663" s="71"/>
      <c r="G663" s="72"/>
      <c r="I663" s="71"/>
      <c r="J663" s="71"/>
    </row>
    <row r="664" spans="2:10" s="70" customFormat="1">
      <c r="B664" s="71"/>
      <c r="C664" s="71"/>
      <c r="D664" s="71"/>
      <c r="G664" s="72"/>
      <c r="I664" s="71"/>
      <c r="J664" s="71"/>
    </row>
    <row r="665" spans="2:10" s="70" customFormat="1">
      <c r="B665" s="71"/>
      <c r="C665" s="71"/>
      <c r="D665" s="71"/>
      <c r="G665" s="72"/>
      <c r="I665" s="71"/>
      <c r="J665" s="71"/>
    </row>
    <row r="666" spans="2:10" s="70" customFormat="1">
      <c r="B666" s="71"/>
      <c r="C666" s="71"/>
      <c r="D666" s="71"/>
      <c r="G666" s="72"/>
      <c r="I666" s="71"/>
      <c r="J666" s="71"/>
    </row>
    <row r="667" spans="2:10" s="70" customFormat="1">
      <c r="B667" s="71"/>
      <c r="C667" s="71"/>
      <c r="D667" s="71"/>
      <c r="G667" s="72"/>
      <c r="I667" s="71"/>
      <c r="J667" s="71"/>
    </row>
    <row r="668" spans="2:10" s="70" customFormat="1">
      <c r="B668" s="71"/>
      <c r="C668" s="71"/>
      <c r="D668" s="71"/>
      <c r="G668" s="72"/>
      <c r="I668" s="71"/>
      <c r="J668" s="71"/>
    </row>
    <row r="669" spans="2:10" s="70" customFormat="1">
      <c r="B669" s="71"/>
      <c r="C669" s="71"/>
      <c r="D669" s="71"/>
      <c r="G669" s="72"/>
      <c r="I669" s="71"/>
      <c r="J669" s="71"/>
    </row>
    <row r="670" spans="2:10" s="70" customFormat="1">
      <c r="B670" s="71"/>
      <c r="C670" s="71"/>
      <c r="D670" s="71"/>
      <c r="G670" s="72"/>
      <c r="I670" s="71"/>
      <c r="J670" s="71"/>
    </row>
    <row r="671" spans="2:10" s="70" customFormat="1">
      <c r="B671" s="71"/>
      <c r="C671" s="71"/>
      <c r="D671" s="71"/>
      <c r="G671" s="72"/>
      <c r="I671" s="71"/>
      <c r="J671" s="71"/>
    </row>
    <row r="672" spans="2:10" s="70" customFormat="1">
      <c r="B672" s="71"/>
      <c r="C672" s="71"/>
      <c r="D672" s="71"/>
      <c r="G672" s="72"/>
      <c r="I672" s="71"/>
      <c r="J672" s="71"/>
    </row>
    <row r="673" spans="2:10" s="70" customFormat="1">
      <c r="B673" s="71"/>
      <c r="C673" s="71"/>
      <c r="D673" s="71"/>
      <c r="G673" s="72"/>
      <c r="I673" s="71"/>
      <c r="J673" s="71"/>
    </row>
    <row r="674" spans="2:10" s="70" customFormat="1">
      <c r="B674" s="71"/>
      <c r="C674" s="71"/>
      <c r="D674" s="71"/>
      <c r="G674" s="72"/>
      <c r="I674" s="71"/>
      <c r="J674" s="71"/>
    </row>
    <row r="675" spans="2:10" s="70" customFormat="1">
      <c r="B675" s="71"/>
      <c r="C675" s="71"/>
      <c r="D675" s="71"/>
      <c r="G675" s="72"/>
      <c r="I675" s="71"/>
      <c r="J675" s="71"/>
    </row>
    <row r="676" spans="2:10" s="70" customFormat="1">
      <c r="B676" s="71"/>
      <c r="C676" s="71"/>
      <c r="D676" s="71"/>
      <c r="G676" s="72"/>
      <c r="I676" s="71"/>
      <c r="J676" s="71"/>
    </row>
    <row r="677" spans="2:10" s="70" customFormat="1">
      <c r="B677" s="71"/>
      <c r="C677" s="71"/>
      <c r="D677" s="71"/>
      <c r="G677" s="72"/>
      <c r="I677" s="71"/>
      <c r="J677" s="71"/>
    </row>
    <row r="678" spans="2:10" s="70" customFormat="1">
      <c r="B678" s="71"/>
      <c r="C678" s="71"/>
      <c r="D678" s="71"/>
      <c r="G678" s="72"/>
      <c r="I678" s="71"/>
      <c r="J678" s="71"/>
    </row>
    <row r="679" spans="2:10" s="70" customFormat="1">
      <c r="B679" s="71"/>
      <c r="C679" s="71"/>
      <c r="D679" s="71"/>
      <c r="G679" s="72"/>
      <c r="I679" s="71"/>
      <c r="J679" s="71"/>
    </row>
    <row r="680" spans="2:10" s="70" customFormat="1">
      <c r="B680" s="71"/>
      <c r="C680" s="71"/>
      <c r="D680" s="71"/>
      <c r="G680" s="72"/>
      <c r="I680" s="71"/>
      <c r="J680" s="71"/>
    </row>
    <row r="681" spans="2:10" s="70" customFormat="1">
      <c r="B681" s="71"/>
      <c r="C681" s="71"/>
      <c r="D681" s="71"/>
      <c r="G681" s="72"/>
      <c r="I681" s="71"/>
      <c r="J681" s="71"/>
    </row>
    <row r="682" spans="2:10" s="70" customFormat="1">
      <c r="B682" s="71"/>
      <c r="C682" s="71"/>
      <c r="D682" s="71"/>
      <c r="G682" s="72"/>
      <c r="I682" s="71"/>
      <c r="J682" s="71"/>
    </row>
    <row r="683" spans="2:10" s="70" customFormat="1">
      <c r="B683" s="71"/>
      <c r="C683" s="71"/>
      <c r="D683" s="71"/>
      <c r="G683" s="72"/>
      <c r="I683" s="71"/>
      <c r="J683" s="71"/>
    </row>
    <row r="684" spans="2:10" s="70" customFormat="1">
      <c r="B684" s="71"/>
      <c r="C684" s="71"/>
      <c r="D684" s="71"/>
      <c r="G684" s="72"/>
      <c r="I684" s="71"/>
      <c r="J684" s="71"/>
    </row>
    <row r="685" spans="2:10" s="70" customFormat="1">
      <c r="B685" s="71"/>
      <c r="C685" s="71"/>
      <c r="D685" s="71"/>
      <c r="G685" s="72"/>
      <c r="I685" s="71"/>
      <c r="J685" s="71"/>
    </row>
    <row r="686" spans="2:10" s="70" customFormat="1">
      <c r="B686" s="71"/>
      <c r="C686" s="71"/>
      <c r="D686" s="71"/>
      <c r="G686" s="72"/>
      <c r="I686" s="71"/>
      <c r="J686" s="71"/>
    </row>
    <row r="687" spans="2:10" s="70" customFormat="1">
      <c r="B687" s="71"/>
      <c r="C687" s="71"/>
      <c r="D687" s="71"/>
      <c r="G687" s="72"/>
      <c r="I687" s="71"/>
      <c r="J687" s="71"/>
    </row>
    <row r="688" spans="2:10" s="70" customFormat="1">
      <c r="B688" s="71"/>
      <c r="C688" s="71"/>
      <c r="D688" s="71"/>
      <c r="G688" s="72"/>
      <c r="I688" s="71"/>
      <c r="J688" s="71"/>
    </row>
    <row r="689" spans="2:10" s="70" customFormat="1">
      <c r="B689" s="71"/>
      <c r="C689" s="71"/>
      <c r="D689" s="71"/>
      <c r="G689" s="72"/>
      <c r="I689" s="71"/>
      <c r="J689" s="71"/>
    </row>
    <row r="690" spans="2:10" s="70" customFormat="1">
      <c r="B690" s="71"/>
      <c r="C690" s="71"/>
      <c r="D690" s="71"/>
      <c r="G690" s="72"/>
      <c r="I690" s="71"/>
      <c r="J690" s="71"/>
    </row>
    <row r="691" spans="2:10" s="70" customFormat="1">
      <c r="B691" s="71"/>
      <c r="C691" s="71"/>
      <c r="D691" s="71"/>
      <c r="G691" s="72"/>
      <c r="I691" s="71"/>
      <c r="J691" s="71"/>
    </row>
    <row r="692" spans="2:10" s="70" customFormat="1">
      <c r="B692" s="71"/>
      <c r="C692" s="71"/>
      <c r="D692" s="71"/>
      <c r="G692" s="72"/>
      <c r="I692" s="71"/>
      <c r="J692" s="71"/>
    </row>
    <row r="693" spans="2:10" s="70" customFormat="1">
      <c r="B693" s="71"/>
      <c r="C693" s="71"/>
      <c r="D693" s="71"/>
      <c r="G693" s="72"/>
      <c r="I693" s="71"/>
      <c r="J693" s="71"/>
    </row>
    <row r="694" spans="2:10" s="70" customFormat="1">
      <c r="B694" s="71"/>
      <c r="C694" s="71"/>
      <c r="D694" s="71"/>
      <c r="G694" s="72"/>
      <c r="I694" s="71"/>
      <c r="J694" s="71"/>
    </row>
    <row r="695" spans="2:10" s="70" customFormat="1">
      <c r="B695" s="71"/>
      <c r="C695" s="71"/>
      <c r="D695" s="71"/>
      <c r="G695" s="72"/>
      <c r="I695" s="71"/>
      <c r="J695" s="71"/>
    </row>
    <row r="696" spans="2:10" s="70" customFormat="1">
      <c r="B696" s="71"/>
      <c r="C696" s="71"/>
      <c r="D696" s="71"/>
      <c r="G696" s="72"/>
      <c r="I696" s="71"/>
      <c r="J696" s="71"/>
    </row>
    <row r="697" spans="2:10" s="70" customFormat="1">
      <c r="B697" s="71"/>
      <c r="C697" s="71"/>
      <c r="D697" s="71"/>
      <c r="G697" s="72"/>
      <c r="I697" s="71"/>
      <c r="J697" s="71"/>
    </row>
    <row r="698" spans="2:10" s="70" customFormat="1">
      <c r="B698" s="71"/>
      <c r="C698" s="71"/>
      <c r="D698" s="71"/>
      <c r="G698" s="72"/>
      <c r="I698" s="71"/>
      <c r="J698" s="71"/>
    </row>
    <row r="699" spans="2:10" s="70" customFormat="1">
      <c r="B699" s="71"/>
      <c r="C699" s="71"/>
      <c r="D699" s="71"/>
      <c r="G699" s="72"/>
      <c r="I699" s="71"/>
      <c r="J699" s="71"/>
    </row>
    <row r="700" spans="2:10" s="70" customFormat="1">
      <c r="B700" s="71"/>
      <c r="C700" s="71"/>
      <c r="D700" s="71"/>
      <c r="G700" s="72"/>
      <c r="I700" s="71"/>
      <c r="J700" s="71"/>
    </row>
    <row r="701" spans="2:10" s="70" customFormat="1">
      <c r="B701" s="71"/>
      <c r="C701" s="71"/>
      <c r="D701" s="71"/>
      <c r="G701" s="72"/>
      <c r="I701" s="71"/>
      <c r="J701" s="71"/>
    </row>
    <row r="702" spans="2:10" s="70" customFormat="1">
      <c r="B702" s="71"/>
      <c r="C702" s="71"/>
      <c r="D702" s="71"/>
      <c r="G702" s="72"/>
      <c r="I702" s="71"/>
      <c r="J702" s="71"/>
    </row>
    <row r="703" spans="2:10" s="70" customFormat="1">
      <c r="B703" s="71"/>
      <c r="C703" s="71"/>
      <c r="D703" s="71"/>
      <c r="G703" s="72"/>
      <c r="I703" s="71"/>
      <c r="J703" s="71"/>
    </row>
    <row r="704" spans="2:10" s="70" customFormat="1">
      <c r="B704" s="71"/>
      <c r="C704" s="71"/>
      <c r="D704" s="71"/>
      <c r="G704" s="72"/>
      <c r="I704" s="71"/>
      <c r="J704" s="71"/>
    </row>
    <row r="705" spans="2:10" s="70" customFormat="1">
      <c r="B705" s="71"/>
      <c r="C705" s="71"/>
      <c r="D705" s="71"/>
      <c r="G705" s="72"/>
      <c r="I705" s="71"/>
      <c r="J705" s="71"/>
    </row>
    <row r="706" spans="2:10" s="70" customFormat="1">
      <c r="B706" s="71"/>
      <c r="C706" s="71"/>
      <c r="D706" s="71"/>
      <c r="G706" s="72"/>
      <c r="I706" s="71"/>
      <c r="J706" s="71"/>
    </row>
    <row r="707" spans="2:10" s="70" customFormat="1">
      <c r="B707" s="71"/>
      <c r="C707" s="71"/>
      <c r="D707" s="71"/>
      <c r="G707" s="72"/>
      <c r="I707" s="71"/>
      <c r="J707" s="71"/>
    </row>
    <row r="708" spans="2:10" s="70" customFormat="1">
      <c r="B708" s="71"/>
      <c r="C708" s="71"/>
      <c r="D708" s="71"/>
      <c r="G708" s="72"/>
      <c r="I708" s="71"/>
      <c r="J708" s="71"/>
    </row>
    <row r="709" spans="2:10" s="70" customFormat="1">
      <c r="B709" s="71"/>
      <c r="C709" s="71"/>
      <c r="D709" s="71"/>
      <c r="G709" s="72"/>
      <c r="I709" s="71"/>
      <c r="J709" s="71"/>
    </row>
    <row r="710" spans="2:10" s="70" customFormat="1">
      <c r="B710" s="71"/>
      <c r="C710" s="71"/>
      <c r="D710" s="71"/>
      <c r="G710" s="72"/>
      <c r="I710" s="71"/>
      <c r="J710" s="71"/>
    </row>
    <row r="711" spans="2:10" s="70" customFormat="1">
      <c r="B711" s="71"/>
      <c r="C711" s="71"/>
      <c r="D711" s="71"/>
      <c r="G711" s="72"/>
      <c r="I711" s="71"/>
      <c r="J711" s="71"/>
    </row>
    <row r="712" spans="2:10" s="70" customFormat="1">
      <c r="B712" s="71"/>
      <c r="C712" s="71"/>
      <c r="D712" s="71"/>
      <c r="G712" s="72"/>
      <c r="I712" s="71"/>
      <c r="J712" s="71"/>
    </row>
    <row r="713" spans="2:10" s="70" customFormat="1">
      <c r="B713" s="71"/>
      <c r="C713" s="71"/>
      <c r="D713" s="71"/>
      <c r="G713" s="72"/>
      <c r="I713" s="71"/>
      <c r="J713" s="71"/>
    </row>
    <row r="714" spans="2:10" s="70" customFormat="1">
      <c r="B714" s="71"/>
      <c r="C714" s="71"/>
      <c r="D714" s="71"/>
      <c r="G714" s="72"/>
      <c r="I714" s="71"/>
      <c r="J714" s="71"/>
    </row>
    <row r="715" spans="2:10" s="70" customFormat="1">
      <c r="B715" s="71"/>
      <c r="C715" s="71"/>
      <c r="D715" s="71"/>
      <c r="G715" s="72"/>
      <c r="I715" s="71"/>
      <c r="J715" s="71"/>
    </row>
    <row r="716" spans="2:10" s="70" customFormat="1">
      <c r="B716" s="71"/>
      <c r="C716" s="71"/>
      <c r="D716" s="71"/>
      <c r="G716" s="72"/>
      <c r="I716" s="71"/>
      <c r="J716" s="71"/>
    </row>
    <row r="717" spans="2:10" s="70" customFormat="1">
      <c r="B717" s="71"/>
      <c r="C717" s="71"/>
      <c r="D717" s="71"/>
      <c r="G717" s="72"/>
      <c r="I717" s="71"/>
      <c r="J717" s="71"/>
    </row>
    <row r="718" spans="2:10" s="70" customFormat="1">
      <c r="B718" s="71"/>
      <c r="C718" s="71"/>
      <c r="D718" s="71"/>
      <c r="G718" s="72"/>
      <c r="I718" s="71"/>
      <c r="J718" s="71"/>
    </row>
    <row r="719" spans="2:10" s="70" customFormat="1">
      <c r="B719" s="71"/>
      <c r="C719" s="71"/>
      <c r="D719" s="71"/>
      <c r="G719" s="72"/>
      <c r="I719" s="71"/>
      <c r="J719" s="71"/>
    </row>
    <row r="720" spans="2:10" s="70" customFormat="1">
      <c r="B720" s="71"/>
      <c r="C720" s="71"/>
      <c r="D720" s="71"/>
      <c r="G720" s="72"/>
      <c r="I720" s="71"/>
      <c r="J720" s="71"/>
    </row>
    <row r="721" spans="2:10" s="70" customFormat="1">
      <c r="B721" s="71"/>
      <c r="C721" s="71"/>
      <c r="D721" s="71"/>
      <c r="G721" s="72"/>
      <c r="I721" s="71"/>
      <c r="J721" s="71"/>
    </row>
    <row r="722" spans="2:10" s="70" customFormat="1">
      <c r="B722" s="71"/>
      <c r="C722" s="71"/>
      <c r="D722" s="71"/>
      <c r="G722" s="72"/>
      <c r="I722" s="71"/>
      <c r="J722" s="71"/>
    </row>
    <row r="723" spans="2:10" s="70" customFormat="1">
      <c r="B723" s="71"/>
      <c r="C723" s="71"/>
      <c r="D723" s="71"/>
      <c r="G723" s="72"/>
      <c r="I723" s="71"/>
      <c r="J723" s="71"/>
    </row>
    <row r="724" spans="2:10" s="70" customFormat="1">
      <c r="B724" s="71"/>
      <c r="C724" s="71"/>
      <c r="D724" s="71"/>
      <c r="G724" s="72"/>
      <c r="I724" s="71"/>
      <c r="J724" s="71"/>
    </row>
    <row r="725" spans="2:10" s="70" customFormat="1">
      <c r="B725" s="71"/>
      <c r="C725" s="71"/>
      <c r="D725" s="71"/>
      <c r="G725" s="72"/>
      <c r="I725" s="71"/>
      <c r="J725" s="71"/>
    </row>
    <row r="726" spans="2:10" s="70" customFormat="1">
      <c r="B726" s="71"/>
      <c r="C726" s="71"/>
      <c r="D726" s="71"/>
      <c r="G726" s="72"/>
      <c r="I726" s="71"/>
      <c r="J726" s="71"/>
    </row>
    <row r="727" spans="2:10" s="70" customFormat="1">
      <c r="B727" s="71"/>
      <c r="C727" s="71"/>
      <c r="D727" s="71"/>
      <c r="G727" s="72"/>
      <c r="I727" s="71"/>
      <c r="J727" s="71"/>
    </row>
    <row r="728" spans="2:10" s="70" customFormat="1">
      <c r="B728" s="71"/>
      <c r="C728" s="71"/>
      <c r="D728" s="71"/>
      <c r="G728" s="72"/>
      <c r="I728" s="71"/>
      <c r="J728" s="71"/>
    </row>
    <row r="729" spans="2:10" s="70" customFormat="1">
      <c r="B729" s="71"/>
      <c r="C729" s="71"/>
      <c r="D729" s="71"/>
      <c r="G729" s="72"/>
      <c r="I729" s="71"/>
      <c r="J729" s="71"/>
    </row>
    <row r="730" spans="2:10" s="70" customFormat="1">
      <c r="B730" s="71"/>
      <c r="C730" s="71"/>
      <c r="D730" s="71"/>
      <c r="G730" s="72"/>
      <c r="I730" s="71"/>
      <c r="J730" s="71"/>
    </row>
    <row r="731" spans="2:10" s="70" customFormat="1">
      <c r="B731" s="71"/>
      <c r="C731" s="71"/>
      <c r="D731" s="71"/>
      <c r="G731" s="72"/>
      <c r="I731" s="71"/>
      <c r="J731" s="71"/>
    </row>
    <row r="732" spans="2:10" s="70" customFormat="1">
      <c r="B732" s="71"/>
      <c r="C732" s="71"/>
      <c r="D732" s="71"/>
      <c r="G732" s="72"/>
      <c r="I732" s="71"/>
      <c r="J732" s="71"/>
    </row>
    <row r="733" spans="2:10" s="70" customFormat="1">
      <c r="B733" s="71"/>
      <c r="C733" s="71"/>
      <c r="D733" s="71"/>
      <c r="G733" s="72"/>
      <c r="I733" s="71"/>
      <c r="J733" s="71"/>
    </row>
    <row r="734" spans="2:10" s="70" customFormat="1">
      <c r="B734" s="71"/>
      <c r="C734" s="71"/>
      <c r="D734" s="71"/>
      <c r="G734" s="72"/>
      <c r="I734" s="71"/>
      <c r="J734" s="71"/>
    </row>
    <row r="735" spans="2:10" s="70" customFormat="1">
      <c r="B735" s="71"/>
      <c r="C735" s="71"/>
      <c r="D735" s="71"/>
      <c r="G735" s="72"/>
      <c r="I735" s="71"/>
      <c r="J735" s="71"/>
    </row>
    <row r="736" spans="2:10" s="70" customFormat="1">
      <c r="B736" s="71"/>
      <c r="C736" s="71"/>
      <c r="D736" s="71"/>
      <c r="G736" s="72"/>
      <c r="I736" s="71"/>
      <c r="J736" s="71"/>
    </row>
    <row r="737" spans="2:10" s="70" customFormat="1">
      <c r="B737" s="71"/>
      <c r="C737" s="71"/>
      <c r="D737" s="71"/>
      <c r="G737" s="72"/>
      <c r="I737" s="71"/>
      <c r="J737" s="71"/>
    </row>
    <row r="738" spans="2:10" s="70" customFormat="1">
      <c r="B738" s="71"/>
      <c r="C738" s="71"/>
      <c r="D738" s="71"/>
      <c r="G738" s="72"/>
      <c r="I738" s="71"/>
      <c r="J738" s="71"/>
    </row>
    <row r="739" spans="2:10" s="70" customFormat="1">
      <c r="B739" s="71"/>
      <c r="C739" s="71"/>
      <c r="D739" s="71"/>
      <c r="G739" s="72"/>
      <c r="I739" s="71"/>
      <c r="J739" s="71"/>
    </row>
    <row r="740" spans="2:10" s="70" customFormat="1">
      <c r="B740" s="71"/>
      <c r="C740" s="71"/>
      <c r="D740" s="71"/>
      <c r="G740" s="72"/>
      <c r="I740" s="71"/>
      <c r="J740" s="71"/>
    </row>
    <row r="741" spans="2:10" s="70" customFormat="1">
      <c r="B741" s="71"/>
      <c r="C741" s="71"/>
      <c r="D741" s="71"/>
      <c r="G741" s="72"/>
      <c r="I741" s="71"/>
      <c r="J741" s="71"/>
    </row>
    <row r="742" spans="2:10" s="70" customFormat="1">
      <c r="B742" s="71"/>
      <c r="C742" s="71"/>
      <c r="D742" s="71"/>
      <c r="G742" s="72"/>
      <c r="I742" s="71"/>
      <c r="J742" s="71"/>
    </row>
    <row r="743" spans="2:10" s="70" customFormat="1">
      <c r="B743" s="71"/>
      <c r="C743" s="71"/>
      <c r="D743" s="71"/>
      <c r="G743" s="72"/>
      <c r="I743" s="71"/>
      <c r="J743" s="71"/>
    </row>
    <row r="744" spans="2:10" s="70" customFormat="1">
      <c r="B744" s="71"/>
      <c r="C744" s="71"/>
      <c r="D744" s="71"/>
      <c r="G744" s="72"/>
      <c r="I744" s="71"/>
      <c r="J744" s="71"/>
    </row>
    <row r="745" spans="2:10" s="70" customFormat="1">
      <c r="B745" s="71"/>
      <c r="C745" s="71"/>
      <c r="D745" s="71"/>
      <c r="G745" s="72"/>
      <c r="I745" s="71"/>
      <c r="J745" s="71"/>
    </row>
    <row r="746" spans="2:10" s="70" customFormat="1">
      <c r="B746" s="71"/>
      <c r="C746" s="71"/>
      <c r="D746" s="71"/>
      <c r="G746" s="72"/>
      <c r="I746" s="71"/>
      <c r="J746" s="71"/>
    </row>
    <row r="747" spans="2:10" s="70" customFormat="1">
      <c r="B747" s="71"/>
      <c r="C747" s="71"/>
      <c r="D747" s="71"/>
      <c r="G747" s="72"/>
      <c r="I747" s="71"/>
      <c r="J747" s="71"/>
    </row>
    <row r="748" spans="2:10" s="70" customFormat="1">
      <c r="B748" s="71"/>
      <c r="C748" s="71"/>
      <c r="D748" s="71"/>
      <c r="G748" s="72"/>
      <c r="I748" s="71"/>
      <c r="J748" s="71"/>
    </row>
    <row r="749" spans="2:10" s="70" customFormat="1">
      <c r="B749" s="71"/>
      <c r="C749" s="71"/>
      <c r="D749" s="71"/>
      <c r="G749" s="72"/>
      <c r="I749" s="71"/>
      <c r="J749" s="71"/>
    </row>
    <row r="750" spans="2:10" s="70" customFormat="1">
      <c r="B750" s="71"/>
      <c r="C750" s="71"/>
      <c r="D750" s="71"/>
      <c r="G750" s="72"/>
      <c r="I750" s="71"/>
      <c r="J750" s="71"/>
    </row>
    <row r="751" spans="2:10" s="70" customFormat="1">
      <c r="B751" s="71"/>
      <c r="C751" s="71"/>
      <c r="D751" s="71"/>
      <c r="G751" s="72"/>
      <c r="I751" s="71"/>
      <c r="J751" s="71"/>
    </row>
    <row r="752" spans="2:10" s="70" customFormat="1">
      <c r="B752" s="71"/>
      <c r="C752" s="71"/>
      <c r="D752" s="71"/>
      <c r="G752" s="72"/>
      <c r="I752" s="71"/>
      <c r="J752" s="71"/>
    </row>
    <row r="753" spans="2:10" s="70" customFormat="1">
      <c r="B753" s="71"/>
      <c r="C753" s="71"/>
      <c r="D753" s="71"/>
      <c r="G753" s="72"/>
      <c r="I753" s="71"/>
      <c r="J753" s="71"/>
    </row>
    <row r="754" spans="2:10" s="70" customFormat="1">
      <c r="B754" s="71"/>
      <c r="C754" s="71"/>
      <c r="D754" s="71"/>
      <c r="G754" s="72"/>
      <c r="I754" s="71"/>
      <c r="J754" s="71"/>
    </row>
    <row r="755" spans="2:10" s="70" customFormat="1">
      <c r="B755" s="71"/>
      <c r="C755" s="71"/>
      <c r="D755" s="71"/>
      <c r="G755" s="72"/>
      <c r="I755" s="71"/>
      <c r="J755" s="71"/>
    </row>
    <row r="756" spans="2:10" s="70" customFormat="1">
      <c r="B756" s="71"/>
      <c r="C756" s="71"/>
      <c r="D756" s="71"/>
      <c r="G756" s="72"/>
      <c r="I756" s="71"/>
      <c r="J756" s="71"/>
    </row>
    <row r="757" spans="2:10" s="70" customFormat="1">
      <c r="B757" s="71"/>
      <c r="C757" s="71"/>
      <c r="D757" s="71"/>
      <c r="G757" s="72"/>
      <c r="I757" s="71"/>
      <c r="J757" s="71"/>
    </row>
    <row r="758" spans="2:10" s="70" customFormat="1">
      <c r="B758" s="71"/>
      <c r="C758" s="71"/>
      <c r="D758" s="71"/>
      <c r="G758" s="72"/>
      <c r="I758" s="71"/>
      <c r="J758" s="71"/>
    </row>
    <row r="759" spans="2:10" s="70" customFormat="1">
      <c r="B759" s="71"/>
      <c r="C759" s="71"/>
      <c r="D759" s="71"/>
      <c r="G759" s="72"/>
      <c r="I759" s="71"/>
      <c r="J759" s="71"/>
    </row>
    <row r="760" spans="2:10" s="70" customFormat="1">
      <c r="B760" s="71"/>
      <c r="C760" s="71"/>
      <c r="D760" s="71"/>
      <c r="G760" s="72"/>
      <c r="I760" s="71"/>
      <c r="J760" s="71"/>
    </row>
    <row r="761" spans="2:10" s="70" customFormat="1">
      <c r="B761" s="71"/>
      <c r="C761" s="71"/>
      <c r="D761" s="71"/>
      <c r="G761" s="72"/>
      <c r="I761" s="71"/>
      <c r="J761" s="71"/>
    </row>
    <row r="762" spans="2:10" s="70" customFormat="1">
      <c r="B762" s="71"/>
      <c r="C762" s="71"/>
      <c r="D762" s="71"/>
      <c r="G762" s="72"/>
      <c r="I762" s="71"/>
      <c r="J762" s="71"/>
    </row>
    <row r="763" spans="2:10" s="70" customFormat="1">
      <c r="B763" s="71"/>
      <c r="C763" s="71"/>
      <c r="D763" s="71"/>
      <c r="G763" s="72"/>
      <c r="I763" s="71"/>
      <c r="J763" s="71"/>
    </row>
    <row r="764" spans="2:10" s="70" customFormat="1">
      <c r="B764" s="71"/>
      <c r="C764" s="71"/>
      <c r="D764" s="71"/>
      <c r="G764" s="72"/>
      <c r="I764" s="71"/>
      <c r="J764" s="71"/>
    </row>
    <row r="765" spans="2:10" s="70" customFormat="1">
      <c r="B765" s="71"/>
      <c r="C765" s="71"/>
      <c r="D765" s="71"/>
      <c r="G765" s="72"/>
      <c r="I765" s="71"/>
      <c r="J765" s="71"/>
    </row>
    <row r="766" spans="2:10" s="70" customFormat="1">
      <c r="B766" s="71"/>
      <c r="C766" s="71"/>
      <c r="D766" s="71"/>
      <c r="G766" s="72"/>
      <c r="I766" s="71"/>
      <c r="J766" s="71"/>
    </row>
    <row r="767" spans="2:10" s="70" customFormat="1">
      <c r="B767" s="71"/>
      <c r="C767" s="71"/>
      <c r="D767" s="71"/>
      <c r="G767" s="72"/>
      <c r="I767" s="71"/>
      <c r="J767" s="71"/>
    </row>
    <row r="768" spans="2:10" s="70" customFormat="1">
      <c r="B768" s="71"/>
      <c r="C768" s="71"/>
      <c r="D768" s="71"/>
      <c r="G768" s="72"/>
      <c r="I768" s="71"/>
      <c r="J768" s="71"/>
    </row>
    <row r="769" spans="2:10" s="70" customFormat="1">
      <c r="B769" s="71"/>
      <c r="C769" s="71"/>
      <c r="D769" s="71"/>
      <c r="G769" s="72"/>
      <c r="I769" s="71"/>
      <c r="J769" s="71"/>
    </row>
    <row r="770" spans="2:10" s="70" customFormat="1">
      <c r="B770" s="71"/>
      <c r="C770" s="71"/>
      <c r="D770" s="71"/>
      <c r="G770" s="72"/>
      <c r="I770" s="71"/>
      <c r="J770" s="71"/>
    </row>
    <row r="771" spans="2:10" s="70" customFormat="1">
      <c r="B771" s="71"/>
      <c r="C771" s="71"/>
      <c r="D771" s="71"/>
      <c r="G771" s="72"/>
      <c r="I771" s="71"/>
      <c r="J771" s="71"/>
    </row>
    <row r="772" spans="2:10" s="70" customFormat="1">
      <c r="B772" s="71"/>
      <c r="C772" s="71"/>
      <c r="D772" s="71"/>
      <c r="G772" s="72"/>
      <c r="I772" s="71"/>
      <c r="J772" s="71"/>
    </row>
    <row r="773" spans="2:10" s="70" customFormat="1">
      <c r="B773" s="71"/>
      <c r="C773" s="71"/>
      <c r="D773" s="71"/>
      <c r="G773" s="72"/>
      <c r="I773" s="71"/>
      <c r="J773" s="71"/>
    </row>
    <row r="774" spans="2:10" s="70" customFormat="1">
      <c r="B774" s="71"/>
      <c r="C774" s="71"/>
      <c r="D774" s="71"/>
      <c r="G774" s="72"/>
      <c r="I774" s="71"/>
      <c r="J774" s="71"/>
    </row>
    <row r="775" spans="2:10" s="70" customFormat="1">
      <c r="B775" s="71"/>
      <c r="C775" s="71"/>
      <c r="D775" s="71"/>
      <c r="G775" s="72"/>
      <c r="I775" s="71"/>
      <c r="J775" s="71"/>
    </row>
    <row r="776" spans="2:10" s="70" customFormat="1">
      <c r="B776" s="71"/>
      <c r="C776" s="71"/>
      <c r="D776" s="71"/>
      <c r="G776" s="72"/>
      <c r="I776" s="71"/>
      <c r="J776" s="71"/>
    </row>
    <row r="777" spans="2:10" s="70" customFormat="1">
      <c r="B777" s="71"/>
      <c r="C777" s="71"/>
      <c r="D777" s="71"/>
      <c r="G777" s="72"/>
      <c r="I777" s="71"/>
      <c r="J777" s="71"/>
    </row>
    <row r="778" spans="2:10" s="70" customFormat="1">
      <c r="B778" s="71"/>
      <c r="C778" s="71"/>
      <c r="D778" s="71"/>
      <c r="G778" s="72"/>
      <c r="I778" s="71"/>
      <c r="J778" s="71"/>
    </row>
    <row r="779" spans="2:10" s="70" customFormat="1">
      <c r="B779" s="71"/>
      <c r="C779" s="71"/>
      <c r="D779" s="71"/>
      <c r="G779" s="72"/>
      <c r="I779" s="71"/>
      <c r="J779" s="71"/>
    </row>
    <row r="780" spans="2:10" s="70" customFormat="1">
      <c r="B780" s="71"/>
      <c r="C780" s="71"/>
      <c r="D780" s="71"/>
      <c r="G780" s="72"/>
      <c r="I780" s="71"/>
      <c r="J780" s="71"/>
    </row>
    <row r="781" spans="2:10" s="70" customFormat="1">
      <c r="B781" s="71"/>
      <c r="C781" s="71"/>
      <c r="D781" s="71"/>
      <c r="G781" s="72"/>
      <c r="I781" s="71"/>
      <c r="J781" s="71"/>
    </row>
    <row r="782" spans="2:10" s="70" customFormat="1">
      <c r="B782" s="71"/>
      <c r="C782" s="71"/>
      <c r="D782" s="71"/>
      <c r="G782" s="72"/>
      <c r="I782" s="71"/>
      <c r="J782" s="71"/>
    </row>
    <row r="783" spans="2:10" s="70" customFormat="1">
      <c r="B783" s="71"/>
      <c r="C783" s="71"/>
      <c r="D783" s="71"/>
      <c r="G783" s="72"/>
      <c r="I783" s="71"/>
      <c r="J783" s="71"/>
    </row>
    <row r="784" spans="2:10" s="70" customFormat="1">
      <c r="B784" s="71"/>
      <c r="C784" s="71"/>
      <c r="D784" s="71"/>
      <c r="G784" s="72"/>
      <c r="I784" s="71"/>
      <c r="J784" s="71"/>
    </row>
    <row r="785" spans="2:10" s="70" customFormat="1">
      <c r="B785" s="71"/>
      <c r="C785" s="71"/>
      <c r="D785" s="71"/>
      <c r="G785" s="72"/>
      <c r="I785" s="71"/>
      <c r="J785" s="71"/>
    </row>
    <row r="786" spans="2:10" s="70" customFormat="1">
      <c r="B786" s="71"/>
      <c r="C786" s="71"/>
      <c r="D786" s="71"/>
      <c r="G786" s="72"/>
      <c r="I786" s="71"/>
      <c r="J786" s="71"/>
    </row>
    <row r="787" spans="2:10" s="70" customFormat="1">
      <c r="B787" s="71"/>
      <c r="C787" s="71"/>
      <c r="D787" s="71"/>
      <c r="G787" s="72"/>
      <c r="I787" s="71"/>
      <c r="J787" s="71"/>
    </row>
    <row r="788" spans="2:10" s="70" customFormat="1">
      <c r="B788" s="71"/>
      <c r="C788" s="71"/>
      <c r="D788" s="71"/>
      <c r="G788" s="72"/>
      <c r="I788" s="71"/>
      <c r="J788" s="71"/>
    </row>
    <row r="789" spans="2:10" s="70" customFormat="1">
      <c r="B789" s="71"/>
      <c r="C789" s="71"/>
      <c r="D789" s="71"/>
      <c r="G789" s="72"/>
      <c r="I789" s="71"/>
      <c r="J789" s="71"/>
    </row>
    <row r="790" spans="2:10" s="70" customFormat="1">
      <c r="B790" s="71"/>
      <c r="C790" s="71"/>
      <c r="D790" s="71"/>
      <c r="G790" s="72"/>
      <c r="I790" s="71"/>
      <c r="J790" s="71"/>
    </row>
    <row r="791" spans="2:10" s="70" customFormat="1">
      <c r="B791" s="71"/>
      <c r="C791" s="71"/>
      <c r="D791" s="71"/>
      <c r="G791" s="72"/>
      <c r="I791" s="71"/>
      <c r="J791" s="71"/>
    </row>
    <row r="792" spans="2:10" s="70" customFormat="1">
      <c r="B792" s="71"/>
      <c r="C792" s="71"/>
      <c r="D792" s="71"/>
      <c r="G792" s="72"/>
      <c r="I792" s="71"/>
      <c r="J792" s="71"/>
    </row>
    <row r="793" spans="2:10" s="70" customFormat="1">
      <c r="B793" s="71"/>
      <c r="C793" s="71"/>
      <c r="D793" s="71"/>
      <c r="G793" s="72"/>
      <c r="I793" s="71"/>
      <c r="J793" s="71"/>
    </row>
    <row r="794" spans="2:10" s="70" customFormat="1">
      <c r="B794" s="71"/>
      <c r="C794" s="71"/>
      <c r="D794" s="71"/>
      <c r="G794" s="72"/>
      <c r="I794" s="71"/>
      <c r="J794" s="71"/>
    </row>
    <row r="795" spans="2:10" s="70" customFormat="1">
      <c r="B795" s="71"/>
      <c r="C795" s="71"/>
      <c r="D795" s="71"/>
      <c r="G795" s="72"/>
      <c r="I795" s="71"/>
      <c r="J795" s="71"/>
    </row>
    <row r="796" spans="2:10" s="70" customFormat="1">
      <c r="B796" s="71"/>
      <c r="C796" s="71"/>
      <c r="D796" s="71"/>
      <c r="G796" s="72"/>
      <c r="I796" s="71"/>
      <c r="J796" s="71"/>
    </row>
    <row r="797" spans="2:10" s="70" customFormat="1">
      <c r="B797" s="71"/>
      <c r="C797" s="71"/>
      <c r="D797" s="71"/>
      <c r="G797" s="72"/>
      <c r="I797" s="71"/>
      <c r="J797" s="71"/>
    </row>
    <row r="798" spans="2:10" s="70" customFormat="1">
      <c r="B798" s="71"/>
      <c r="C798" s="71"/>
      <c r="D798" s="71"/>
      <c r="G798" s="72"/>
      <c r="I798" s="71"/>
      <c r="J798" s="71"/>
    </row>
    <row r="799" spans="2:10" s="70" customFormat="1">
      <c r="B799" s="71"/>
      <c r="C799" s="71"/>
      <c r="D799" s="71"/>
      <c r="G799" s="72"/>
      <c r="I799" s="71"/>
      <c r="J799" s="71"/>
    </row>
    <row r="800" spans="2:10" s="70" customFormat="1">
      <c r="B800" s="71"/>
      <c r="C800" s="71"/>
      <c r="D800" s="71"/>
      <c r="G800" s="72"/>
      <c r="I800" s="71"/>
      <c r="J800" s="71"/>
    </row>
    <row r="801" spans="2:10" s="70" customFormat="1">
      <c r="B801" s="71"/>
      <c r="C801" s="71"/>
      <c r="D801" s="71"/>
      <c r="G801" s="72"/>
      <c r="I801" s="71"/>
      <c r="J801" s="71"/>
    </row>
    <row r="802" spans="2:10" s="70" customFormat="1">
      <c r="B802" s="71"/>
      <c r="C802" s="71"/>
      <c r="D802" s="71"/>
      <c r="G802" s="72"/>
      <c r="I802" s="71"/>
      <c r="J802" s="71"/>
    </row>
    <row r="803" spans="2:10" s="70" customFormat="1">
      <c r="B803" s="71"/>
      <c r="C803" s="71"/>
      <c r="D803" s="71"/>
      <c r="G803" s="72"/>
      <c r="I803" s="71"/>
      <c r="J803" s="71"/>
    </row>
    <row r="804" spans="2:10" s="70" customFormat="1">
      <c r="B804" s="71"/>
      <c r="C804" s="71"/>
      <c r="D804" s="71"/>
      <c r="G804" s="72"/>
      <c r="I804" s="71"/>
      <c r="J804" s="71"/>
    </row>
    <row r="805" spans="2:10" s="70" customFormat="1">
      <c r="B805" s="71"/>
      <c r="C805" s="71"/>
      <c r="D805" s="71"/>
      <c r="G805" s="72"/>
      <c r="I805" s="71"/>
      <c r="J805" s="71"/>
    </row>
    <row r="806" spans="2:10" s="70" customFormat="1">
      <c r="B806" s="71"/>
      <c r="C806" s="71"/>
      <c r="D806" s="71"/>
      <c r="G806" s="72"/>
      <c r="I806" s="71"/>
      <c r="J806" s="71"/>
    </row>
    <row r="807" spans="2:10" s="70" customFormat="1">
      <c r="B807" s="71"/>
      <c r="C807" s="71"/>
      <c r="D807" s="71"/>
      <c r="G807" s="72"/>
      <c r="I807" s="71"/>
      <c r="J807" s="71"/>
    </row>
    <row r="808" spans="2:10" s="70" customFormat="1">
      <c r="B808" s="71"/>
      <c r="C808" s="71"/>
      <c r="D808" s="71"/>
      <c r="G808" s="72"/>
      <c r="I808" s="71"/>
      <c r="J808" s="71"/>
    </row>
    <row r="809" spans="2:10" s="70" customFormat="1">
      <c r="B809" s="71"/>
      <c r="C809" s="71"/>
      <c r="D809" s="71"/>
      <c r="G809" s="72"/>
      <c r="I809" s="71"/>
      <c r="J809" s="71"/>
    </row>
    <row r="810" spans="2:10" s="70" customFormat="1">
      <c r="B810" s="71"/>
      <c r="C810" s="71"/>
      <c r="D810" s="71"/>
      <c r="G810" s="72"/>
      <c r="I810" s="71"/>
      <c r="J810" s="71"/>
    </row>
    <row r="811" spans="2:10" s="70" customFormat="1">
      <c r="B811" s="71"/>
      <c r="C811" s="71"/>
      <c r="D811" s="71"/>
      <c r="G811" s="72"/>
      <c r="I811" s="71"/>
      <c r="J811" s="71"/>
    </row>
    <row r="812" spans="2:10" s="70" customFormat="1">
      <c r="B812" s="71"/>
      <c r="C812" s="71"/>
      <c r="D812" s="71"/>
      <c r="G812" s="72"/>
      <c r="I812" s="71"/>
      <c r="J812" s="71"/>
    </row>
    <row r="813" spans="2:10" s="70" customFormat="1">
      <c r="B813" s="71"/>
      <c r="C813" s="71"/>
      <c r="D813" s="71"/>
      <c r="G813" s="72"/>
      <c r="I813" s="71"/>
      <c r="J813" s="71"/>
    </row>
    <row r="814" spans="2:10" s="70" customFormat="1">
      <c r="B814" s="71"/>
      <c r="C814" s="71"/>
      <c r="D814" s="71"/>
      <c r="G814" s="72"/>
      <c r="I814" s="71"/>
      <c r="J814" s="71"/>
    </row>
    <row r="815" spans="2:10" s="70" customFormat="1">
      <c r="B815" s="71"/>
      <c r="C815" s="71"/>
      <c r="D815" s="71"/>
      <c r="G815" s="72"/>
      <c r="I815" s="71"/>
      <c r="J815" s="71"/>
    </row>
    <row r="816" spans="2:10" s="70" customFormat="1">
      <c r="B816" s="71"/>
      <c r="C816" s="71"/>
      <c r="D816" s="71"/>
      <c r="G816" s="72"/>
      <c r="I816" s="71"/>
      <c r="J816" s="71"/>
    </row>
    <row r="817" spans="2:10" s="70" customFormat="1">
      <c r="B817" s="71"/>
      <c r="C817" s="71"/>
      <c r="D817" s="71"/>
      <c r="G817" s="72"/>
      <c r="I817" s="71"/>
      <c r="J817" s="71"/>
    </row>
    <row r="818" spans="2:10" s="70" customFormat="1">
      <c r="B818" s="71"/>
      <c r="C818" s="71"/>
      <c r="D818" s="71"/>
      <c r="G818" s="72"/>
      <c r="I818" s="71"/>
      <c r="J818" s="71"/>
    </row>
    <row r="819" spans="2:10" s="70" customFormat="1">
      <c r="B819" s="71"/>
      <c r="C819" s="71"/>
      <c r="D819" s="71"/>
      <c r="G819" s="72"/>
      <c r="I819" s="71"/>
      <c r="J819" s="71"/>
    </row>
    <row r="820" spans="2:10" s="70" customFormat="1">
      <c r="B820" s="71"/>
      <c r="C820" s="71"/>
      <c r="D820" s="71"/>
      <c r="G820" s="72"/>
      <c r="I820" s="71"/>
      <c r="J820" s="71"/>
    </row>
    <row r="821" spans="2:10" s="70" customFormat="1">
      <c r="B821" s="71"/>
      <c r="C821" s="71"/>
      <c r="D821" s="71"/>
      <c r="G821" s="72"/>
      <c r="I821" s="71"/>
      <c r="J821" s="71"/>
    </row>
    <row r="822" spans="2:10" s="70" customFormat="1">
      <c r="B822" s="71"/>
      <c r="C822" s="71"/>
      <c r="D822" s="71"/>
      <c r="G822" s="72"/>
      <c r="I822" s="71"/>
      <c r="J822" s="71"/>
    </row>
    <row r="823" spans="2:10" s="70" customFormat="1">
      <c r="B823" s="71"/>
      <c r="C823" s="71"/>
      <c r="D823" s="71"/>
      <c r="G823" s="72"/>
      <c r="I823" s="71"/>
      <c r="J823" s="71"/>
    </row>
    <row r="824" spans="2:10" s="70" customFormat="1">
      <c r="B824" s="71"/>
      <c r="C824" s="71"/>
      <c r="D824" s="71"/>
      <c r="G824" s="72"/>
      <c r="I824" s="71"/>
      <c r="J824" s="71"/>
    </row>
    <row r="825" spans="2:10" s="70" customFormat="1">
      <c r="B825" s="71"/>
      <c r="C825" s="71"/>
      <c r="D825" s="71"/>
      <c r="G825" s="72"/>
      <c r="I825" s="71"/>
      <c r="J825" s="71"/>
    </row>
    <row r="826" spans="2:10" s="70" customFormat="1">
      <c r="B826" s="71"/>
      <c r="C826" s="71"/>
      <c r="D826" s="71"/>
      <c r="G826" s="72"/>
      <c r="I826" s="71"/>
      <c r="J826" s="71"/>
    </row>
    <row r="827" spans="2:10" s="70" customFormat="1">
      <c r="B827" s="71"/>
      <c r="C827" s="71"/>
      <c r="D827" s="71"/>
      <c r="G827" s="72"/>
      <c r="I827" s="71"/>
      <c r="J827" s="71"/>
    </row>
    <row r="828" spans="2:10" s="70" customFormat="1">
      <c r="B828" s="71"/>
      <c r="C828" s="71"/>
      <c r="D828" s="71"/>
      <c r="G828" s="72"/>
      <c r="I828" s="71"/>
      <c r="J828" s="71"/>
    </row>
    <row r="829" spans="2:10" s="70" customFormat="1">
      <c r="B829" s="71"/>
      <c r="C829" s="71"/>
      <c r="D829" s="71"/>
      <c r="G829" s="72"/>
      <c r="I829" s="71"/>
      <c r="J829" s="71"/>
    </row>
    <row r="830" spans="2:10" s="70" customFormat="1">
      <c r="B830" s="71"/>
      <c r="C830" s="71"/>
      <c r="D830" s="71"/>
      <c r="G830" s="72"/>
      <c r="I830" s="71"/>
      <c r="J830" s="71"/>
    </row>
    <row r="831" spans="2:10" s="70" customFormat="1">
      <c r="B831" s="71"/>
      <c r="C831" s="71"/>
      <c r="D831" s="71"/>
      <c r="G831" s="72"/>
      <c r="I831" s="71"/>
      <c r="J831" s="71"/>
    </row>
    <row r="832" spans="2:10" s="70" customFormat="1">
      <c r="B832" s="71"/>
      <c r="C832" s="71"/>
      <c r="D832" s="71"/>
      <c r="G832" s="72"/>
      <c r="I832" s="71"/>
      <c r="J832" s="71"/>
    </row>
    <row r="833" spans="2:10" s="70" customFormat="1">
      <c r="B833" s="71"/>
      <c r="C833" s="71"/>
      <c r="D833" s="71"/>
      <c r="G833" s="72"/>
      <c r="I833" s="71"/>
      <c r="J833" s="71"/>
    </row>
    <row r="834" spans="2:10" s="70" customFormat="1">
      <c r="B834" s="71"/>
      <c r="C834" s="71"/>
      <c r="D834" s="71"/>
      <c r="G834" s="72"/>
      <c r="I834" s="71"/>
      <c r="J834" s="71"/>
    </row>
    <row r="835" spans="2:10" s="70" customFormat="1">
      <c r="B835" s="71"/>
      <c r="C835" s="71"/>
      <c r="D835" s="71"/>
      <c r="G835" s="72"/>
      <c r="I835" s="71"/>
      <c r="J835" s="71"/>
    </row>
    <row r="836" spans="2:10" s="70" customFormat="1">
      <c r="B836" s="71"/>
      <c r="C836" s="71"/>
      <c r="D836" s="71"/>
      <c r="G836" s="72"/>
      <c r="I836" s="71"/>
      <c r="J836" s="71"/>
    </row>
    <row r="837" spans="2:10" s="70" customFormat="1">
      <c r="B837" s="71"/>
      <c r="C837" s="71"/>
      <c r="D837" s="71"/>
      <c r="G837" s="72"/>
      <c r="I837" s="71"/>
      <c r="J837" s="71"/>
    </row>
    <row r="838" spans="2:10" s="70" customFormat="1">
      <c r="B838" s="71"/>
      <c r="C838" s="71"/>
      <c r="D838" s="71"/>
      <c r="G838" s="72"/>
      <c r="I838" s="71"/>
      <c r="J838" s="71"/>
    </row>
    <row r="839" spans="2:10" s="70" customFormat="1">
      <c r="B839" s="71"/>
      <c r="C839" s="71"/>
      <c r="D839" s="71"/>
      <c r="G839" s="72"/>
      <c r="I839" s="71"/>
      <c r="J839" s="71"/>
    </row>
    <row r="840" spans="2:10" s="70" customFormat="1">
      <c r="B840" s="71"/>
      <c r="C840" s="71"/>
      <c r="D840" s="71"/>
      <c r="G840" s="72"/>
      <c r="I840" s="71"/>
      <c r="J840" s="71"/>
    </row>
    <row r="841" spans="2:10" s="70" customFormat="1">
      <c r="B841" s="71"/>
      <c r="C841" s="71"/>
      <c r="D841" s="71"/>
      <c r="G841" s="72"/>
      <c r="I841" s="71"/>
      <c r="J841" s="71"/>
    </row>
    <row r="842" spans="2:10" s="70" customFormat="1">
      <c r="B842" s="71"/>
      <c r="C842" s="71"/>
      <c r="D842" s="71"/>
      <c r="G842" s="72"/>
      <c r="I842" s="71"/>
      <c r="J842" s="71"/>
    </row>
    <row r="843" spans="2:10" s="70" customFormat="1">
      <c r="B843" s="71"/>
      <c r="C843" s="71"/>
      <c r="D843" s="71"/>
      <c r="G843" s="72"/>
      <c r="I843" s="71"/>
      <c r="J843" s="71"/>
    </row>
    <row r="844" spans="2:10" s="70" customFormat="1">
      <c r="B844" s="71"/>
      <c r="C844" s="71"/>
      <c r="D844" s="71"/>
      <c r="G844" s="72"/>
      <c r="I844" s="71"/>
      <c r="J844" s="71"/>
    </row>
    <row r="845" spans="2:10" s="70" customFormat="1">
      <c r="B845" s="71"/>
      <c r="C845" s="71"/>
      <c r="D845" s="71"/>
      <c r="G845" s="72"/>
      <c r="I845" s="71"/>
      <c r="J845" s="71"/>
    </row>
    <row r="846" spans="2:10" s="70" customFormat="1">
      <c r="B846" s="71"/>
      <c r="C846" s="71"/>
      <c r="D846" s="71"/>
      <c r="G846" s="72"/>
      <c r="I846" s="71"/>
      <c r="J846" s="71"/>
    </row>
    <row r="847" spans="2:10" s="70" customFormat="1">
      <c r="B847" s="71"/>
      <c r="C847" s="71"/>
      <c r="D847" s="71"/>
      <c r="G847" s="72"/>
      <c r="I847" s="71"/>
      <c r="J847" s="71"/>
    </row>
    <row r="848" spans="2:10" s="70" customFormat="1">
      <c r="B848" s="71"/>
      <c r="C848" s="71"/>
      <c r="D848" s="71"/>
      <c r="G848" s="72"/>
      <c r="I848" s="71"/>
      <c r="J848" s="71"/>
    </row>
    <row r="849" spans="2:10" s="70" customFormat="1">
      <c r="B849" s="71"/>
      <c r="C849" s="71"/>
      <c r="D849" s="71"/>
      <c r="G849" s="72"/>
      <c r="I849" s="71"/>
      <c r="J849" s="71"/>
    </row>
    <row r="850" spans="2:10" s="70" customFormat="1">
      <c r="B850" s="71"/>
      <c r="C850" s="71"/>
      <c r="D850" s="71"/>
      <c r="G850" s="72"/>
      <c r="I850" s="71"/>
      <c r="J850" s="71"/>
    </row>
    <row r="851" spans="2:10" s="70" customFormat="1">
      <c r="B851" s="71"/>
      <c r="C851" s="71"/>
      <c r="D851" s="71"/>
      <c r="G851" s="72"/>
      <c r="I851" s="71"/>
      <c r="J851" s="71"/>
    </row>
    <row r="852" spans="2:10" s="70" customFormat="1">
      <c r="B852" s="71"/>
      <c r="C852" s="71"/>
      <c r="D852" s="71"/>
      <c r="G852" s="72"/>
      <c r="I852" s="71"/>
      <c r="J852" s="71"/>
    </row>
    <row r="853" spans="2:10" s="70" customFormat="1">
      <c r="B853" s="71"/>
      <c r="C853" s="71"/>
      <c r="D853" s="71"/>
      <c r="G853" s="72"/>
      <c r="I853" s="71"/>
      <c r="J853" s="71"/>
    </row>
    <row r="854" spans="2:10" s="70" customFormat="1">
      <c r="B854" s="71"/>
      <c r="C854" s="71"/>
      <c r="D854" s="71"/>
      <c r="G854" s="72"/>
      <c r="I854" s="71"/>
      <c r="J854" s="71"/>
    </row>
    <row r="855" spans="2:10" s="70" customFormat="1">
      <c r="B855" s="71"/>
      <c r="C855" s="71"/>
      <c r="D855" s="71"/>
      <c r="G855" s="72"/>
      <c r="I855" s="71"/>
      <c r="J855" s="71"/>
    </row>
    <row r="856" spans="2:10" s="70" customFormat="1">
      <c r="B856" s="71"/>
      <c r="C856" s="71"/>
      <c r="D856" s="71"/>
      <c r="G856" s="72"/>
      <c r="I856" s="71"/>
      <c r="J856" s="71"/>
    </row>
    <row r="857" spans="2:10" s="70" customFormat="1">
      <c r="B857" s="71"/>
      <c r="C857" s="71"/>
      <c r="D857" s="71"/>
      <c r="G857" s="72"/>
      <c r="I857" s="71"/>
      <c r="J857" s="71"/>
    </row>
    <row r="858" spans="2:10" s="70" customFormat="1">
      <c r="B858" s="71"/>
      <c r="C858" s="71"/>
      <c r="D858" s="71"/>
      <c r="G858" s="72"/>
      <c r="I858" s="71"/>
      <c r="J858" s="71"/>
    </row>
    <row r="859" spans="2:10" s="70" customFormat="1">
      <c r="B859" s="71"/>
      <c r="C859" s="71"/>
      <c r="D859" s="71"/>
      <c r="G859" s="72"/>
      <c r="I859" s="71"/>
      <c r="J859" s="71"/>
    </row>
    <row r="860" spans="2:10" s="70" customFormat="1">
      <c r="B860" s="71"/>
      <c r="C860" s="71"/>
      <c r="D860" s="71"/>
      <c r="G860" s="72"/>
      <c r="I860" s="71"/>
      <c r="J860" s="71"/>
    </row>
    <row r="861" spans="2:10" s="70" customFormat="1">
      <c r="B861" s="71"/>
      <c r="C861" s="71"/>
      <c r="D861" s="71"/>
      <c r="G861" s="72"/>
      <c r="I861" s="71"/>
      <c r="J861" s="71"/>
    </row>
    <row r="862" spans="2:10" s="70" customFormat="1">
      <c r="B862" s="71"/>
      <c r="C862" s="71"/>
      <c r="D862" s="71"/>
      <c r="G862" s="72"/>
      <c r="I862" s="71"/>
      <c r="J862" s="71"/>
    </row>
    <row r="863" spans="2:10" s="70" customFormat="1">
      <c r="B863" s="71"/>
      <c r="C863" s="71"/>
      <c r="D863" s="71"/>
      <c r="G863" s="72"/>
      <c r="I863" s="71"/>
      <c r="J863" s="71"/>
    </row>
    <row r="864" spans="2:10" s="70" customFormat="1">
      <c r="B864" s="71"/>
      <c r="C864" s="71"/>
      <c r="D864" s="71"/>
      <c r="G864" s="72"/>
      <c r="I864" s="71"/>
      <c r="J864" s="71"/>
    </row>
    <row r="865" spans="2:10" s="70" customFormat="1">
      <c r="B865" s="71"/>
      <c r="C865" s="71"/>
      <c r="D865" s="71"/>
      <c r="G865" s="72"/>
      <c r="I865" s="71"/>
      <c r="J865" s="71"/>
    </row>
    <row r="866" spans="2:10" s="70" customFormat="1">
      <c r="B866" s="71"/>
      <c r="C866" s="71"/>
      <c r="D866" s="71"/>
      <c r="G866" s="72"/>
      <c r="I866" s="71"/>
      <c r="J866" s="71"/>
    </row>
    <row r="867" spans="2:10" s="70" customFormat="1">
      <c r="B867" s="71"/>
      <c r="C867" s="71"/>
      <c r="D867" s="71"/>
      <c r="G867" s="72"/>
      <c r="I867" s="71"/>
      <c r="J867" s="71"/>
    </row>
    <row r="868" spans="2:10" s="70" customFormat="1">
      <c r="B868" s="71"/>
      <c r="C868" s="71"/>
      <c r="D868" s="71"/>
      <c r="G868" s="72"/>
      <c r="I868" s="71"/>
      <c r="J868" s="71"/>
    </row>
    <row r="869" spans="2:10" s="70" customFormat="1">
      <c r="B869" s="71"/>
      <c r="C869" s="71"/>
      <c r="D869" s="71"/>
      <c r="G869" s="72"/>
      <c r="I869" s="71"/>
      <c r="J869" s="71"/>
    </row>
    <row r="870" spans="2:10" s="70" customFormat="1">
      <c r="B870" s="71"/>
      <c r="C870" s="71"/>
      <c r="D870" s="71"/>
      <c r="G870" s="72"/>
      <c r="I870" s="71"/>
      <c r="J870" s="71"/>
    </row>
    <row r="871" spans="2:10" s="70" customFormat="1">
      <c r="B871" s="71"/>
      <c r="C871" s="71"/>
      <c r="D871" s="71"/>
      <c r="G871" s="72"/>
      <c r="I871" s="71"/>
      <c r="J871" s="71"/>
    </row>
    <row r="872" spans="2:10" s="70" customFormat="1">
      <c r="B872" s="71"/>
      <c r="C872" s="71"/>
      <c r="D872" s="71"/>
      <c r="G872" s="72"/>
      <c r="I872" s="71"/>
      <c r="J872" s="71"/>
    </row>
    <row r="873" spans="2:10" s="70" customFormat="1">
      <c r="B873" s="71"/>
      <c r="C873" s="71"/>
      <c r="D873" s="71"/>
      <c r="G873" s="72"/>
      <c r="I873" s="71"/>
      <c r="J873" s="71"/>
    </row>
    <row r="874" spans="2:10" s="70" customFormat="1">
      <c r="B874" s="71"/>
      <c r="C874" s="71"/>
      <c r="D874" s="71"/>
      <c r="G874" s="72"/>
      <c r="I874" s="71"/>
      <c r="J874" s="71"/>
    </row>
    <row r="875" spans="2:10" s="70" customFormat="1">
      <c r="B875" s="71"/>
      <c r="C875" s="71"/>
      <c r="D875" s="71"/>
      <c r="G875" s="72"/>
      <c r="I875" s="71"/>
      <c r="J875" s="71"/>
    </row>
    <row r="876" spans="2:10" s="70" customFormat="1">
      <c r="B876" s="71"/>
      <c r="C876" s="71"/>
      <c r="D876" s="71"/>
      <c r="G876" s="72"/>
      <c r="I876" s="71"/>
      <c r="J876" s="71"/>
    </row>
    <row r="877" spans="2:10" s="70" customFormat="1">
      <c r="B877" s="71"/>
      <c r="C877" s="71"/>
      <c r="D877" s="71"/>
      <c r="G877" s="72"/>
      <c r="I877" s="71"/>
      <c r="J877" s="71"/>
    </row>
    <row r="878" spans="2:10" s="70" customFormat="1">
      <c r="B878" s="71"/>
      <c r="C878" s="71"/>
      <c r="D878" s="71"/>
      <c r="G878" s="72"/>
      <c r="I878" s="71"/>
      <c r="J878" s="71"/>
    </row>
    <row r="879" spans="2:10" s="70" customFormat="1">
      <c r="B879" s="71"/>
      <c r="C879" s="71"/>
      <c r="D879" s="71"/>
      <c r="G879" s="72"/>
      <c r="I879" s="71"/>
      <c r="J879" s="71"/>
    </row>
    <row r="880" spans="2:10" s="70" customFormat="1">
      <c r="B880" s="71"/>
      <c r="C880" s="71"/>
      <c r="D880" s="71"/>
      <c r="G880" s="72"/>
      <c r="I880" s="71"/>
      <c r="J880" s="71"/>
    </row>
    <row r="881" spans="2:10" s="70" customFormat="1">
      <c r="B881" s="71"/>
      <c r="C881" s="71"/>
      <c r="D881" s="71"/>
      <c r="G881" s="72"/>
      <c r="I881" s="71"/>
      <c r="J881" s="71"/>
    </row>
  </sheetData>
  <sheetProtection algorithmName="SHA-512" hashValue="jxs0Pm4+mqfra9RJuY3i0Ph6tQkLLE5YU3hlP2cXNNKJLA3oawL5a6Yn2tHxaQqxL1KAKpp4KsVyWFasSOjmnA==" saltValue="Ur+txNAT6cfV3AdGDO9OGA==" spinCount="100000" sheet="1" objects="1" scenarios="1"/>
  <mergeCells count="79">
    <mergeCell ref="B279:I279"/>
    <mergeCell ref="B196:B198"/>
    <mergeCell ref="B199:J199"/>
    <mergeCell ref="B200:B202"/>
    <mergeCell ref="B203:J203"/>
    <mergeCell ref="B204:B211"/>
    <mergeCell ref="B212:J212"/>
    <mergeCell ref="B213:B215"/>
    <mergeCell ref="B217:B223"/>
    <mergeCell ref="B224:B227"/>
    <mergeCell ref="B229:B230"/>
    <mergeCell ref="B278:J278"/>
    <mergeCell ref="B195:J195"/>
    <mergeCell ref="B155:B161"/>
    <mergeCell ref="B162:B164"/>
    <mergeCell ref="C165:J165"/>
    <mergeCell ref="B166:B173"/>
    <mergeCell ref="C175:J175"/>
    <mergeCell ref="B176:B179"/>
    <mergeCell ref="B180:B183"/>
    <mergeCell ref="C184:J184"/>
    <mergeCell ref="B185:B186"/>
    <mergeCell ref="B187:J187"/>
    <mergeCell ref="B188:B194"/>
    <mergeCell ref="B154:J154"/>
    <mergeCell ref="B107:B113"/>
    <mergeCell ref="C114:J114"/>
    <mergeCell ref="B115:B122"/>
    <mergeCell ref="B123:J123"/>
    <mergeCell ref="B125:B132"/>
    <mergeCell ref="B133:J133"/>
    <mergeCell ref="B134:B138"/>
    <mergeCell ref="B139:J139"/>
    <mergeCell ref="B141:B148"/>
    <mergeCell ref="B149:J149"/>
    <mergeCell ref="B150:B153"/>
    <mergeCell ref="B100:B106"/>
    <mergeCell ref="B61:B68"/>
    <mergeCell ref="B69:J69"/>
    <mergeCell ref="B70:B73"/>
    <mergeCell ref="B74:J74"/>
    <mergeCell ref="B75:B82"/>
    <mergeCell ref="B83:J83"/>
    <mergeCell ref="B84:B89"/>
    <mergeCell ref="B90:J90"/>
    <mergeCell ref="C91:J91"/>
    <mergeCell ref="B92:B98"/>
    <mergeCell ref="B99:J99"/>
    <mergeCell ref="B59:J59"/>
    <mergeCell ref="B19:J19"/>
    <mergeCell ref="B20:B26"/>
    <mergeCell ref="B28:B34"/>
    <mergeCell ref="B35:J35"/>
    <mergeCell ref="B37:B44"/>
    <mergeCell ref="B45:J45"/>
    <mergeCell ref="B46:B50"/>
    <mergeCell ref="B51:J51"/>
    <mergeCell ref="B52:B54"/>
    <mergeCell ref="B55:J55"/>
    <mergeCell ref="B56:B58"/>
    <mergeCell ref="B17:B18"/>
    <mergeCell ref="B7:C7"/>
    <mergeCell ref="D7:F7"/>
    <mergeCell ref="G7:I7"/>
    <mergeCell ref="B8:C8"/>
    <mergeCell ref="G8:I8"/>
    <mergeCell ref="B9:D9"/>
    <mergeCell ref="G9:I9"/>
    <mergeCell ref="B10:J10"/>
    <mergeCell ref="D11:D12"/>
    <mergeCell ref="C13:J13"/>
    <mergeCell ref="B14:B15"/>
    <mergeCell ref="B16:J16"/>
    <mergeCell ref="B2:J2"/>
    <mergeCell ref="B3:C3"/>
    <mergeCell ref="E3:J6"/>
    <mergeCell ref="B4:C4"/>
    <mergeCell ref="B5:C5"/>
    <mergeCell ref="B6:C6"/>
  </mergeCells>
  <pageMargins left="0.7" right="0.7" top="0.75" bottom="0.75" header="0.3" footer="0.3"/>
  <pageSetup scale="4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13BD6-AD03-41A7-B6C5-E503539EB675}">
  <dimension ref="A1:M510"/>
  <sheetViews>
    <sheetView view="pageBreakPreview" topLeftCell="A2" zoomScaleNormal="100" zoomScaleSheetLayoutView="100" workbookViewId="0">
      <selection activeCell="A8" sqref="A8:D15"/>
    </sheetView>
  </sheetViews>
  <sheetFormatPr defaultColWidth="0.77734375" defaultRowHeight="0" customHeight="1" zeroHeight="1"/>
  <cols>
    <col min="1" max="1" width="7.77734375" customWidth="1"/>
    <col min="2" max="2" width="66.77734375" customWidth="1"/>
    <col min="3" max="3" width="8.77734375" customWidth="1"/>
    <col min="4" max="4" width="10.21875" style="25" customWidth="1"/>
    <col min="5" max="6" width="8" customWidth="1"/>
    <col min="7" max="7" width="11" customWidth="1"/>
    <col min="8" max="8" width="9.109375" customWidth="1"/>
    <col min="9" max="9" width="12.44140625" customWidth="1"/>
    <col min="10" max="12" width="4.5546875" customWidth="1"/>
    <col min="13" max="13" width="7.109375" customWidth="1"/>
    <col min="14" max="46" width="4.5546875" customWidth="1"/>
    <col min="16297" max="16297" width="0.44140625" customWidth="1"/>
    <col min="16298" max="16298" width="0.77734375" customWidth="1"/>
  </cols>
  <sheetData>
    <row r="1" spans="1:9" ht="14.4" hidden="1"/>
    <row r="2" spans="1:9" ht="72" customHeight="1">
      <c r="A2" s="639" t="s">
        <v>352</v>
      </c>
      <c r="B2" s="639"/>
      <c r="C2" s="639"/>
      <c r="D2" s="639"/>
    </row>
    <row r="3" spans="1:9" ht="14.4" hidden="1"/>
    <row r="4" spans="1:9" ht="52.95" customHeight="1">
      <c r="A4" s="640" t="s">
        <v>356</v>
      </c>
      <c r="B4" s="641"/>
      <c r="C4" s="641"/>
      <c r="D4" s="641"/>
    </row>
    <row r="5" spans="1:9" ht="14.4" hidden="1">
      <c r="A5" s="642" t="s">
        <v>252</v>
      </c>
      <c r="B5" s="643"/>
      <c r="C5" s="643"/>
      <c r="D5" s="643"/>
    </row>
    <row r="6" spans="1:9" ht="14.4" hidden="1">
      <c r="A6" s="642" t="s">
        <v>104</v>
      </c>
      <c r="B6" s="643"/>
      <c r="C6" s="643"/>
      <c r="D6" s="643"/>
    </row>
    <row r="7" spans="1:9" ht="14.4" hidden="1">
      <c r="A7" s="644" t="s">
        <v>253</v>
      </c>
      <c r="B7" s="645"/>
      <c r="C7" s="645"/>
      <c r="D7" s="645"/>
    </row>
    <row r="8" spans="1:9" ht="14.4" hidden="1">
      <c r="A8" s="646" t="s">
        <v>92</v>
      </c>
      <c r="B8" s="647"/>
      <c r="C8" s="647"/>
      <c r="D8" s="647"/>
    </row>
    <row r="9" spans="1:9" ht="14.4" hidden="1">
      <c r="A9" s="647"/>
      <c r="B9" s="647"/>
      <c r="C9" s="647"/>
      <c r="D9" s="647"/>
    </row>
    <row r="10" spans="1:9" ht="14.4" hidden="1">
      <c r="A10" s="647"/>
      <c r="B10" s="647"/>
      <c r="C10" s="647"/>
      <c r="D10" s="647"/>
    </row>
    <row r="11" spans="1:9" ht="14.4" hidden="1">
      <c r="A11" s="647"/>
      <c r="B11" s="647"/>
      <c r="C11" s="647"/>
      <c r="D11" s="647"/>
    </row>
    <row r="12" spans="1:9" ht="14.4" hidden="1">
      <c r="A12" s="647"/>
      <c r="B12" s="647"/>
      <c r="C12" s="647"/>
      <c r="D12" s="647"/>
    </row>
    <row r="13" spans="1:9" ht="14.4" hidden="1">
      <c r="A13" s="647"/>
      <c r="B13" s="647"/>
      <c r="C13" s="647"/>
      <c r="D13" s="647"/>
    </row>
    <row r="14" spans="1:9" ht="14.4" hidden="1">
      <c r="A14" s="647"/>
      <c r="B14" s="647"/>
      <c r="C14" s="647"/>
      <c r="D14" s="647"/>
    </row>
    <row r="15" spans="1:9" ht="171" customHeight="1" thickBot="1">
      <c r="A15" s="647"/>
      <c r="B15" s="647"/>
      <c r="C15" s="647"/>
      <c r="D15" s="647"/>
    </row>
    <row r="16" spans="1:9" ht="32.700000000000003" customHeight="1">
      <c r="A16" s="282"/>
      <c r="B16" s="283" t="s">
        <v>1</v>
      </c>
      <c r="C16" s="283" t="s">
        <v>7</v>
      </c>
      <c r="D16" s="284" t="s">
        <v>2</v>
      </c>
      <c r="E16" s="255" t="s">
        <v>538</v>
      </c>
      <c r="F16" s="255" t="s">
        <v>539</v>
      </c>
      <c r="G16" s="255" t="s">
        <v>540</v>
      </c>
      <c r="H16" s="255" t="s">
        <v>0</v>
      </c>
      <c r="I16" s="285" t="s">
        <v>541</v>
      </c>
    </row>
    <row r="17" spans="1:9" ht="27" customHeight="1">
      <c r="A17" s="286">
        <v>1</v>
      </c>
      <c r="B17" s="272" t="s">
        <v>344</v>
      </c>
      <c r="C17" s="273"/>
      <c r="D17" s="274"/>
      <c r="E17" s="228"/>
      <c r="F17" s="228"/>
      <c r="G17" s="228"/>
      <c r="H17" s="228"/>
      <c r="I17" s="287"/>
    </row>
    <row r="18" spans="1:9" ht="27" customHeight="1">
      <c r="A18" s="288">
        <v>1.1000000000000001</v>
      </c>
      <c r="B18" s="61" t="s">
        <v>18</v>
      </c>
      <c r="C18" s="61"/>
      <c r="D18" s="62"/>
      <c r="E18" s="228"/>
      <c r="F18" s="228"/>
      <c r="G18" s="228"/>
      <c r="H18" s="228"/>
      <c r="I18" s="287"/>
    </row>
    <row r="19" spans="1:9" ht="216" hidden="1">
      <c r="A19" s="289" t="s">
        <v>21</v>
      </c>
      <c r="B19" s="1" t="s">
        <v>117</v>
      </c>
      <c r="C19" s="3" t="s">
        <v>15</v>
      </c>
      <c r="D19" s="4">
        <v>1</v>
      </c>
      <c r="E19" s="228"/>
      <c r="F19" s="228"/>
      <c r="G19" s="228"/>
      <c r="H19" s="228"/>
      <c r="I19" s="287"/>
    </row>
    <row r="20" spans="1:9" ht="114.6" customHeight="1">
      <c r="A20" s="290" t="s">
        <v>22</v>
      </c>
      <c r="B20" s="1" t="s">
        <v>14</v>
      </c>
      <c r="C20" s="3" t="s">
        <v>15</v>
      </c>
      <c r="D20" s="4">
        <v>1</v>
      </c>
      <c r="E20" s="228"/>
      <c r="F20" s="228"/>
      <c r="G20" s="228"/>
      <c r="H20" s="228"/>
      <c r="I20" s="287"/>
    </row>
    <row r="21" spans="1:9" ht="87.6" customHeight="1">
      <c r="A21" s="290" t="s">
        <v>251</v>
      </c>
      <c r="B21" s="1" t="s">
        <v>16</v>
      </c>
      <c r="C21" s="3" t="s">
        <v>15</v>
      </c>
      <c r="D21" s="4">
        <v>1</v>
      </c>
      <c r="E21" s="228"/>
      <c r="F21" s="228"/>
      <c r="G21" s="228"/>
      <c r="H21" s="228"/>
      <c r="I21" s="287"/>
    </row>
    <row r="22" spans="1:9" ht="70.2" customHeight="1">
      <c r="A22" s="290" t="s">
        <v>23</v>
      </c>
      <c r="B22" s="1" t="s">
        <v>17</v>
      </c>
      <c r="C22" s="3" t="s">
        <v>15</v>
      </c>
      <c r="D22" s="4">
        <v>1</v>
      </c>
      <c r="E22" s="228"/>
      <c r="F22" s="228"/>
      <c r="G22" s="228"/>
      <c r="H22" s="228"/>
      <c r="I22" s="287"/>
    </row>
    <row r="23" spans="1:9" ht="27" customHeight="1">
      <c r="A23" s="291"/>
      <c r="B23" s="6" t="s">
        <v>24</v>
      </c>
      <c r="C23" s="6"/>
      <c r="D23" s="7"/>
      <c r="E23" s="228"/>
      <c r="F23" s="228"/>
      <c r="G23" s="228"/>
      <c r="H23" s="228"/>
      <c r="I23" s="287"/>
    </row>
    <row r="24" spans="1:9" ht="27" customHeight="1">
      <c r="A24" s="292">
        <v>1.2</v>
      </c>
      <c r="B24" s="8" t="s">
        <v>25</v>
      </c>
      <c r="C24" s="8"/>
      <c r="D24" s="9"/>
      <c r="E24" s="228"/>
      <c r="F24" s="228"/>
      <c r="G24" s="228"/>
      <c r="H24" s="228"/>
      <c r="I24" s="287"/>
    </row>
    <row r="25" spans="1:9" ht="119.7" customHeight="1">
      <c r="A25" s="290" t="s">
        <v>26</v>
      </c>
      <c r="B25" s="45" t="s">
        <v>357</v>
      </c>
      <c r="C25" s="44" t="s">
        <v>15</v>
      </c>
      <c r="D25" s="10">
        <v>1</v>
      </c>
      <c r="E25" s="228"/>
      <c r="F25" s="228"/>
      <c r="G25" s="228"/>
      <c r="H25" s="228"/>
      <c r="I25" s="287"/>
    </row>
    <row r="26" spans="1:9" ht="66" customHeight="1">
      <c r="A26" s="290" t="s">
        <v>27</v>
      </c>
      <c r="B26" s="1" t="s">
        <v>19</v>
      </c>
      <c r="C26" s="46" t="s">
        <v>93</v>
      </c>
      <c r="D26" s="47">
        <f>+I38</f>
        <v>320.21200000000005</v>
      </c>
      <c r="E26" s="228"/>
      <c r="F26" s="228"/>
      <c r="G26" s="228"/>
      <c r="H26" s="228"/>
      <c r="I26" s="287"/>
    </row>
    <row r="27" spans="1:9" ht="17.399999999999999" customHeight="1">
      <c r="A27" s="290"/>
      <c r="B27" s="5" t="s">
        <v>542</v>
      </c>
      <c r="C27" s="46" t="s">
        <v>93</v>
      </c>
      <c r="D27" s="47"/>
      <c r="E27" s="228">
        <v>1.6</v>
      </c>
      <c r="F27" s="228">
        <v>1.6</v>
      </c>
      <c r="G27" s="228">
        <v>1.6</v>
      </c>
      <c r="H27" s="228">
        <v>19</v>
      </c>
      <c r="I27" s="287">
        <f t="shared" ref="I27:I36" si="0">+H27*G27*F27*E27</f>
        <v>77.824000000000012</v>
      </c>
    </row>
    <row r="28" spans="1:9" ht="17.399999999999999" customHeight="1">
      <c r="A28" s="290"/>
      <c r="B28" s="5" t="s">
        <v>543</v>
      </c>
      <c r="C28" s="46" t="s">
        <v>93</v>
      </c>
      <c r="D28" s="47"/>
      <c r="E28" s="228">
        <v>1.1000000000000001</v>
      </c>
      <c r="F28" s="228">
        <v>1.6</v>
      </c>
      <c r="G28" s="228">
        <v>1.6</v>
      </c>
      <c r="H28" s="228">
        <v>2</v>
      </c>
      <c r="I28" s="287">
        <f t="shared" si="0"/>
        <v>5.6320000000000014</v>
      </c>
    </row>
    <row r="29" spans="1:9" ht="17.399999999999999" customHeight="1">
      <c r="A29" s="290"/>
      <c r="B29" s="5" t="s">
        <v>544</v>
      </c>
      <c r="C29" s="46" t="s">
        <v>93</v>
      </c>
      <c r="D29" s="47"/>
      <c r="E29" s="228">
        <v>1.6</v>
      </c>
      <c r="F29" s="228">
        <v>3</v>
      </c>
      <c r="G29" s="228">
        <v>1.6</v>
      </c>
      <c r="H29" s="228">
        <v>6</v>
      </c>
      <c r="I29" s="287">
        <f t="shared" si="0"/>
        <v>46.080000000000013</v>
      </c>
    </row>
    <row r="30" spans="1:9" ht="17.399999999999999" customHeight="1">
      <c r="A30" s="290"/>
      <c r="B30" s="5" t="s">
        <v>545</v>
      </c>
      <c r="C30" s="46" t="s">
        <v>93</v>
      </c>
      <c r="D30" s="47"/>
      <c r="E30" s="228">
        <v>1.6</v>
      </c>
      <c r="F30" s="228">
        <v>1.6</v>
      </c>
      <c r="G30" s="228">
        <v>1.6</v>
      </c>
      <c r="H30" s="228">
        <v>1</v>
      </c>
      <c r="I30" s="287">
        <f t="shared" si="0"/>
        <v>4.096000000000001</v>
      </c>
    </row>
    <row r="31" spans="1:9" ht="17.399999999999999" customHeight="1">
      <c r="A31" s="290"/>
      <c r="B31" s="5" t="s">
        <v>546</v>
      </c>
      <c r="C31" s="46" t="s">
        <v>93</v>
      </c>
      <c r="D31" s="47"/>
      <c r="E31" s="228">
        <v>2.1</v>
      </c>
      <c r="F31" s="228">
        <v>1.1000000000000001</v>
      </c>
      <c r="G31" s="228">
        <v>1.6</v>
      </c>
      <c r="H31" s="228">
        <v>1</v>
      </c>
      <c r="I31" s="287">
        <f t="shared" si="0"/>
        <v>3.6960000000000006</v>
      </c>
    </row>
    <row r="32" spans="1:9" ht="17.399999999999999" customHeight="1">
      <c r="A32" s="290"/>
      <c r="B32" s="5" t="s">
        <v>548</v>
      </c>
      <c r="C32" s="46" t="s">
        <v>93</v>
      </c>
      <c r="D32" s="47"/>
      <c r="E32" s="228">
        <v>14.2</v>
      </c>
      <c r="F32" s="228">
        <v>0.4</v>
      </c>
      <c r="G32" s="228">
        <v>1.6</v>
      </c>
      <c r="H32" s="228">
        <v>4</v>
      </c>
      <c r="I32" s="287">
        <f t="shared" si="0"/>
        <v>36.352000000000004</v>
      </c>
    </row>
    <row r="33" spans="1:9" ht="17.399999999999999" customHeight="1">
      <c r="A33" s="290"/>
      <c r="B33" s="5" t="s">
        <v>547</v>
      </c>
      <c r="C33" s="46" t="s">
        <v>93</v>
      </c>
      <c r="D33" s="47"/>
      <c r="E33" s="228">
        <v>10.4</v>
      </c>
      <c r="F33" s="228">
        <v>0.4</v>
      </c>
      <c r="G33" s="228">
        <v>1.6</v>
      </c>
      <c r="H33" s="228">
        <v>7</v>
      </c>
      <c r="I33" s="287">
        <f t="shared" si="0"/>
        <v>46.592000000000006</v>
      </c>
    </row>
    <row r="34" spans="1:9" ht="17.399999999999999" customHeight="1">
      <c r="A34" s="290"/>
      <c r="B34" s="5" t="s">
        <v>549</v>
      </c>
      <c r="C34" s="46" t="s">
        <v>93</v>
      </c>
      <c r="D34" s="47"/>
      <c r="E34" s="228">
        <v>47</v>
      </c>
      <c r="F34" s="228">
        <v>2</v>
      </c>
      <c r="G34" s="228">
        <v>0.2</v>
      </c>
      <c r="H34" s="228">
        <v>1</v>
      </c>
      <c r="I34" s="287">
        <f t="shared" si="0"/>
        <v>18.8</v>
      </c>
    </row>
    <row r="35" spans="1:9" ht="17.399999999999999" customHeight="1">
      <c r="A35" s="290"/>
      <c r="B35" s="5" t="s">
        <v>550</v>
      </c>
      <c r="C35" s="46" t="s">
        <v>93</v>
      </c>
      <c r="D35" s="47"/>
      <c r="E35" s="228">
        <v>42.5</v>
      </c>
      <c r="F35" s="228">
        <v>5</v>
      </c>
      <c r="G35" s="228">
        <v>0.2</v>
      </c>
      <c r="H35" s="228">
        <v>1</v>
      </c>
      <c r="I35" s="287">
        <f t="shared" si="0"/>
        <v>42.5</v>
      </c>
    </row>
    <row r="36" spans="1:9" ht="17.399999999999999" customHeight="1">
      <c r="A36" s="290"/>
      <c r="B36" s="5" t="s">
        <v>550</v>
      </c>
      <c r="C36" s="46" t="s">
        <v>93</v>
      </c>
      <c r="D36" s="47"/>
      <c r="E36" s="228">
        <v>32.200000000000003</v>
      </c>
      <c r="F36" s="228">
        <v>6</v>
      </c>
      <c r="G36" s="228">
        <v>0.2</v>
      </c>
      <c r="H36" s="228">
        <v>1</v>
      </c>
      <c r="I36" s="287">
        <f t="shared" si="0"/>
        <v>38.640000000000008</v>
      </c>
    </row>
    <row r="37" spans="1:9" ht="17.399999999999999" customHeight="1">
      <c r="A37" s="290"/>
      <c r="B37" s="5"/>
      <c r="C37" s="46"/>
      <c r="D37" s="47"/>
      <c r="E37" s="228"/>
      <c r="F37" s="228"/>
      <c r="G37" s="228"/>
      <c r="H37" s="228"/>
      <c r="I37" s="287"/>
    </row>
    <row r="38" spans="1:9" ht="17.399999999999999" customHeight="1">
      <c r="A38" s="290"/>
      <c r="B38" s="637" t="s">
        <v>551</v>
      </c>
      <c r="C38" s="637"/>
      <c r="D38" s="637"/>
      <c r="E38" s="637"/>
      <c r="F38" s="637"/>
      <c r="G38" s="637"/>
      <c r="H38" s="228"/>
      <c r="I38" s="293">
        <f>SUM(I27:I37)</f>
        <v>320.21200000000005</v>
      </c>
    </row>
    <row r="39" spans="1:9" ht="17.399999999999999" customHeight="1">
      <c r="A39" s="290"/>
      <c r="B39" s="1"/>
      <c r="C39" s="46"/>
      <c r="D39" s="47"/>
      <c r="E39" s="228"/>
      <c r="F39" s="228"/>
      <c r="G39" s="228"/>
      <c r="H39" s="228"/>
      <c r="I39" s="287"/>
    </row>
    <row r="40" spans="1:9" ht="61.95" customHeight="1">
      <c r="A40" s="290" t="s">
        <v>28</v>
      </c>
      <c r="B40" s="43" t="s">
        <v>217</v>
      </c>
      <c r="C40" s="46" t="s">
        <v>94</v>
      </c>
      <c r="D40" s="10">
        <f>+I49</f>
        <v>137.67000000000002</v>
      </c>
      <c r="E40" s="228"/>
      <c r="F40" s="228"/>
      <c r="G40" s="228"/>
      <c r="H40" s="228"/>
      <c r="I40" s="287"/>
    </row>
    <row r="41" spans="1:9" ht="19.8" customHeight="1">
      <c r="A41" s="290"/>
      <c r="B41" s="43" t="s">
        <v>542</v>
      </c>
      <c r="C41" s="46" t="s">
        <v>94</v>
      </c>
      <c r="D41" s="10"/>
      <c r="E41" s="228">
        <v>1.6</v>
      </c>
      <c r="F41" s="228">
        <v>1.6</v>
      </c>
      <c r="G41" s="228"/>
      <c r="H41" s="228">
        <v>19</v>
      </c>
      <c r="I41" s="287">
        <f>+H41*F41*E41</f>
        <v>48.640000000000008</v>
      </c>
    </row>
    <row r="42" spans="1:9" ht="19.8" customHeight="1">
      <c r="A42" s="290"/>
      <c r="B42" s="43" t="s">
        <v>543</v>
      </c>
      <c r="C42" s="46" t="s">
        <v>94</v>
      </c>
      <c r="D42" s="10"/>
      <c r="E42" s="228">
        <v>1.1000000000000001</v>
      </c>
      <c r="F42" s="228">
        <v>1.6</v>
      </c>
      <c r="G42" s="228"/>
      <c r="H42" s="228">
        <v>2</v>
      </c>
      <c r="I42" s="287">
        <f t="shared" ref="I42:I47" si="1">+H42*F42*E42</f>
        <v>3.5200000000000005</v>
      </c>
    </row>
    <row r="43" spans="1:9" ht="19.8" customHeight="1">
      <c r="A43" s="290"/>
      <c r="B43" s="43" t="s">
        <v>544</v>
      </c>
      <c r="C43" s="46" t="s">
        <v>94</v>
      </c>
      <c r="D43" s="10"/>
      <c r="E43" s="228">
        <v>1.6</v>
      </c>
      <c r="F43" s="228">
        <v>3</v>
      </c>
      <c r="G43" s="228"/>
      <c r="H43" s="228">
        <v>6</v>
      </c>
      <c r="I43" s="287">
        <f t="shared" si="1"/>
        <v>28.8</v>
      </c>
    </row>
    <row r="44" spans="1:9" ht="19.8" customHeight="1">
      <c r="A44" s="290"/>
      <c r="B44" s="43" t="s">
        <v>545</v>
      </c>
      <c r="C44" s="46" t="s">
        <v>94</v>
      </c>
      <c r="D44" s="10"/>
      <c r="E44" s="228">
        <v>1.6</v>
      </c>
      <c r="F44" s="228">
        <v>1.6</v>
      </c>
      <c r="G44" s="228"/>
      <c r="H44" s="228">
        <v>1</v>
      </c>
      <c r="I44" s="287">
        <f t="shared" si="1"/>
        <v>2.5600000000000005</v>
      </c>
    </row>
    <row r="45" spans="1:9" ht="19.8" customHeight="1">
      <c r="A45" s="290"/>
      <c r="B45" s="43" t="s">
        <v>546</v>
      </c>
      <c r="C45" s="46" t="s">
        <v>94</v>
      </c>
      <c r="D45" s="10"/>
      <c r="E45" s="228">
        <v>2.1</v>
      </c>
      <c r="F45" s="228">
        <v>1.1000000000000001</v>
      </c>
      <c r="G45" s="228"/>
      <c r="H45" s="228">
        <v>1</v>
      </c>
      <c r="I45" s="287">
        <f t="shared" si="1"/>
        <v>2.3100000000000005</v>
      </c>
    </row>
    <row r="46" spans="1:9" ht="19.8" customHeight="1">
      <c r="A46" s="290"/>
      <c r="B46" s="43" t="s">
        <v>548</v>
      </c>
      <c r="C46" s="46" t="s">
        <v>94</v>
      </c>
      <c r="D46" s="10"/>
      <c r="E46" s="228">
        <v>14.2</v>
      </c>
      <c r="F46" s="228">
        <v>0.4</v>
      </c>
      <c r="G46" s="228"/>
      <c r="H46" s="228">
        <v>4</v>
      </c>
      <c r="I46" s="287">
        <f t="shared" si="1"/>
        <v>22.72</v>
      </c>
    </row>
    <row r="47" spans="1:9" ht="19.8" customHeight="1">
      <c r="A47" s="290"/>
      <c r="B47" s="43" t="s">
        <v>547</v>
      </c>
      <c r="C47" s="46" t="s">
        <v>94</v>
      </c>
      <c r="D47" s="10"/>
      <c r="E47" s="228">
        <v>10.4</v>
      </c>
      <c r="F47" s="228">
        <v>0.4</v>
      </c>
      <c r="G47" s="228"/>
      <c r="H47" s="228">
        <v>7</v>
      </c>
      <c r="I47" s="287">
        <f t="shared" si="1"/>
        <v>29.120000000000005</v>
      </c>
    </row>
    <row r="48" spans="1:9" ht="19.8" customHeight="1">
      <c r="A48" s="290"/>
      <c r="B48" s="43"/>
      <c r="C48" s="46"/>
      <c r="D48" s="10"/>
      <c r="E48" s="228"/>
      <c r="F48" s="228"/>
      <c r="G48" s="228"/>
      <c r="H48" s="228"/>
      <c r="I48" s="287"/>
    </row>
    <row r="49" spans="1:9" ht="19.8" customHeight="1">
      <c r="A49" s="290"/>
      <c r="B49" s="637" t="s">
        <v>552</v>
      </c>
      <c r="C49" s="637"/>
      <c r="D49" s="637"/>
      <c r="E49" s="637"/>
      <c r="F49" s="637"/>
      <c r="G49" s="637"/>
      <c r="H49" s="228"/>
      <c r="I49" s="293">
        <f>SUM(I41:I48)</f>
        <v>137.67000000000002</v>
      </c>
    </row>
    <row r="50" spans="1:9" ht="60.6" customHeight="1">
      <c r="A50" s="290" t="s">
        <v>29</v>
      </c>
      <c r="B50" s="1" t="s">
        <v>218</v>
      </c>
      <c r="C50" s="46" t="s">
        <v>93</v>
      </c>
      <c r="D50" s="48">
        <f>+I68</f>
        <v>439.94999999999987</v>
      </c>
      <c r="E50" s="228"/>
      <c r="F50" s="228"/>
      <c r="G50" s="228"/>
      <c r="H50" s="228"/>
      <c r="I50" s="287"/>
    </row>
    <row r="51" spans="1:9" ht="28.8" hidden="1">
      <c r="A51" s="290"/>
      <c r="B51" s="1" t="s">
        <v>219</v>
      </c>
      <c r="C51" s="46" t="s">
        <v>93</v>
      </c>
      <c r="D51" s="48">
        <v>960</v>
      </c>
      <c r="E51" s="228"/>
      <c r="F51" s="228"/>
      <c r="G51" s="228"/>
      <c r="H51" s="228"/>
      <c r="I51" s="287"/>
    </row>
    <row r="52" spans="1:9" ht="14.4">
      <c r="A52" s="290"/>
      <c r="B52" s="5" t="s">
        <v>553</v>
      </c>
      <c r="C52" s="46" t="s">
        <v>93</v>
      </c>
      <c r="D52" s="48"/>
      <c r="E52" s="228">
        <v>12.4</v>
      </c>
      <c r="F52" s="228">
        <v>6.2</v>
      </c>
      <c r="G52" s="228">
        <v>1.5</v>
      </c>
      <c r="H52" s="228">
        <v>1</v>
      </c>
      <c r="I52" s="287">
        <f t="shared" ref="I52:I66" si="2">+H52*G52*F52*E52</f>
        <v>115.32000000000001</v>
      </c>
    </row>
    <row r="53" spans="1:9" ht="14.4">
      <c r="A53" s="290"/>
      <c r="B53" s="5" t="s">
        <v>554</v>
      </c>
      <c r="C53" s="46" t="s">
        <v>93</v>
      </c>
      <c r="D53" s="48"/>
      <c r="E53" s="228">
        <v>4.2</v>
      </c>
      <c r="F53" s="228">
        <v>3.8</v>
      </c>
      <c r="G53" s="228">
        <v>1.5</v>
      </c>
      <c r="H53" s="228">
        <v>1</v>
      </c>
      <c r="I53" s="287">
        <f t="shared" si="2"/>
        <v>23.939999999999998</v>
      </c>
    </row>
    <row r="54" spans="1:9" ht="14.4">
      <c r="A54" s="290"/>
      <c r="B54" s="5" t="s">
        <v>555</v>
      </c>
      <c r="C54" s="46" t="s">
        <v>93</v>
      </c>
      <c r="D54" s="48"/>
      <c r="E54" s="228">
        <v>4.2</v>
      </c>
      <c r="F54" s="228">
        <v>6.2</v>
      </c>
      <c r="G54" s="228">
        <v>1.5</v>
      </c>
      <c r="H54" s="228">
        <v>1</v>
      </c>
      <c r="I54" s="287">
        <f t="shared" si="2"/>
        <v>39.06</v>
      </c>
    </row>
    <row r="55" spans="1:9" ht="14.4">
      <c r="A55" s="290"/>
      <c r="B55" s="5" t="s">
        <v>556</v>
      </c>
      <c r="C55" s="46" t="s">
        <v>93</v>
      </c>
      <c r="D55" s="48"/>
      <c r="E55" s="228">
        <v>4.2</v>
      </c>
      <c r="F55" s="228">
        <v>3.8</v>
      </c>
      <c r="G55" s="228">
        <v>1.5</v>
      </c>
      <c r="H55" s="228">
        <v>1</v>
      </c>
      <c r="I55" s="287">
        <f t="shared" si="2"/>
        <v>23.939999999999998</v>
      </c>
    </row>
    <row r="56" spans="1:9" ht="14.4">
      <c r="A56" s="290"/>
      <c r="B56" s="5" t="s">
        <v>557</v>
      </c>
      <c r="C56" s="46" t="s">
        <v>93</v>
      </c>
      <c r="D56" s="48"/>
      <c r="E56" s="228">
        <v>3.8</v>
      </c>
      <c r="F56" s="228">
        <v>2</v>
      </c>
      <c r="G56" s="228">
        <v>1.5</v>
      </c>
      <c r="H56" s="228">
        <v>1</v>
      </c>
      <c r="I56" s="287">
        <f t="shared" si="2"/>
        <v>11.399999999999999</v>
      </c>
    </row>
    <row r="57" spans="1:9" ht="14.4">
      <c r="A57" s="290"/>
      <c r="B57" s="5" t="s">
        <v>558</v>
      </c>
      <c r="C57" s="46" t="s">
        <v>93</v>
      </c>
      <c r="D57" s="48"/>
      <c r="E57" s="228">
        <v>3.8</v>
      </c>
      <c r="F57" s="228">
        <v>2.2000000000000002</v>
      </c>
      <c r="G57" s="228">
        <v>1.5</v>
      </c>
      <c r="H57" s="228">
        <v>1</v>
      </c>
      <c r="I57" s="287">
        <f t="shared" si="2"/>
        <v>12.540000000000001</v>
      </c>
    </row>
    <row r="58" spans="1:9" ht="14.4">
      <c r="A58" s="290"/>
      <c r="B58" s="5" t="s">
        <v>559</v>
      </c>
      <c r="C58" s="46" t="s">
        <v>93</v>
      </c>
      <c r="D58" s="48"/>
      <c r="E58" s="228">
        <v>3.8</v>
      </c>
      <c r="F58" s="228">
        <v>4.0999999999999996</v>
      </c>
      <c r="G58" s="228">
        <v>1.5</v>
      </c>
      <c r="H58" s="228">
        <v>1</v>
      </c>
      <c r="I58" s="287">
        <f t="shared" si="2"/>
        <v>23.369999999999997</v>
      </c>
    </row>
    <row r="59" spans="1:9" ht="14.4">
      <c r="A59" s="290"/>
      <c r="B59" s="5" t="s">
        <v>560</v>
      </c>
      <c r="C59" s="46" t="s">
        <v>93</v>
      </c>
      <c r="D59" s="48"/>
      <c r="E59" s="228">
        <v>4.2</v>
      </c>
      <c r="F59" s="228">
        <v>3.8</v>
      </c>
      <c r="G59" s="228">
        <v>1.5</v>
      </c>
      <c r="H59" s="228">
        <v>1</v>
      </c>
      <c r="I59" s="287">
        <f t="shared" si="2"/>
        <v>23.939999999999998</v>
      </c>
    </row>
    <row r="60" spans="1:9" ht="14.4">
      <c r="A60" s="290"/>
      <c r="B60" s="5" t="s">
        <v>561</v>
      </c>
      <c r="C60" s="46" t="s">
        <v>93</v>
      </c>
      <c r="D60" s="48"/>
      <c r="E60" s="228">
        <v>5.0999999999999996</v>
      </c>
      <c r="F60" s="228">
        <v>4.2</v>
      </c>
      <c r="G60" s="228">
        <v>1.5</v>
      </c>
      <c r="H60" s="228">
        <v>1</v>
      </c>
      <c r="I60" s="287">
        <f t="shared" si="2"/>
        <v>32.130000000000003</v>
      </c>
    </row>
    <row r="61" spans="1:9" ht="14.4">
      <c r="A61" s="290"/>
      <c r="B61" s="5" t="s">
        <v>562</v>
      </c>
      <c r="C61" s="46" t="s">
        <v>93</v>
      </c>
      <c r="D61" s="48"/>
      <c r="E61" s="228">
        <v>4.2</v>
      </c>
      <c r="F61" s="228">
        <v>1.8</v>
      </c>
      <c r="G61" s="228">
        <v>1.5</v>
      </c>
      <c r="H61" s="228">
        <v>1</v>
      </c>
      <c r="I61" s="287">
        <f t="shared" si="2"/>
        <v>11.340000000000002</v>
      </c>
    </row>
    <row r="62" spans="1:9" ht="14.4">
      <c r="A62" s="290"/>
      <c r="B62" s="5" t="s">
        <v>563</v>
      </c>
      <c r="C62" s="46" t="s">
        <v>93</v>
      </c>
      <c r="D62" s="48"/>
      <c r="E62" s="228">
        <v>5.5</v>
      </c>
      <c r="F62" s="228">
        <v>3.8</v>
      </c>
      <c r="G62" s="228">
        <v>1.5</v>
      </c>
      <c r="H62" s="228">
        <v>1</v>
      </c>
      <c r="I62" s="287">
        <f t="shared" si="2"/>
        <v>31.349999999999994</v>
      </c>
    </row>
    <row r="63" spans="1:9" ht="14.4">
      <c r="A63" s="290"/>
      <c r="B63" s="5" t="s">
        <v>564</v>
      </c>
      <c r="C63" s="46" t="s">
        <v>93</v>
      </c>
      <c r="D63" s="48"/>
      <c r="E63" s="228">
        <v>3.8</v>
      </c>
      <c r="F63" s="228">
        <v>2.7</v>
      </c>
      <c r="G63" s="228">
        <v>1.5</v>
      </c>
      <c r="H63" s="228">
        <v>1</v>
      </c>
      <c r="I63" s="287">
        <f t="shared" si="2"/>
        <v>15.390000000000002</v>
      </c>
    </row>
    <row r="64" spans="1:9" ht="14.4">
      <c r="A64" s="290"/>
      <c r="B64" s="5" t="s">
        <v>565</v>
      </c>
      <c r="C64" s="46" t="s">
        <v>93</v>
      </c>
      <c r="D64" s="48"/>
      <c r="E64" s="228">
        <v>4.5</v>
      </c>
      <c r="F64" s="228">
        <v>3.8</v>
      </c>
      <c r="G64" s="228">
        <v>1.5</v>
      </c>
      <c r="H64" s="228">
        <v>1</v>
      </c>
      <c r="I64" s="287">
        <f t="shared" si="2"/>
        <v>25.65</v>
      </c>
    </row>
    <row r="65" spans="1:9" ht="14.4">
      <c r="A65" s="290"/>
      <c r="B65" s="5" t="s">
        <v>566</v>
      </c>
      <c r="C65" s="46" t="s">
        <v>93</v>
      </c>
      <c r="D65" s="48"/>
      <c r="E65" s="228">
        <v>3.4</v>
      </c>
      <c r="F65" s="228">
        <v>3.8</v>
      </c>
      <c r="G65" s="228">
        <v>1.5</v>
      </c>
      <c r="H65" s="228">
        <v>1</v>
      </c>
      <c r="I65" s="287">
        <f t="shared" si="2"/>
        <v>19.379999999999995</v>
      </c>
    </row>
    <row r="66" spans="1:9" ht="14.4">
      <c r="A66" s="290"/>
      <c r="B66" s="5" t="s">
        <v>567</v>
      </c>
      <c r="C66" s="46" t="s">
        <v>93</v>
      </c>
      <c r="D66" s="48"/>
      <c r="E66" s="228">
        <v>78</v>
      </c>
      <c r="F66" s="228">
        <v>2</v>
      </c>
      <c r="G66" s="228">
        <v>0.2</v>
      </c>
      <c r="H66" s="228">
        <v>1</v>
      </c>
      <c r="I66" s="287">
        <f t="shared" si="2"/>
        <v>31.200000000000003</v>
      </c>
    </row>
    <row r="67" spans="1:9" ht="14.4">
      <c r="A67" s="290"/>
      <c r="B67" s="1"/>
      <c r="C67" s="46"/>
      <c r="D67" s="48"/>
      <c r="E67" s="228"/>
      <c r="F67" s="228"/>
      <c r="G67" s="228"/>
      <c r="H67" s="228"/>
      <c r="I67" s="287"/>
    </row>
    <row r="68" spans="1:9" ht="14.4">
      <c r="A68" s="290"/>
      <c r="B68" s="637" t="s">
        <v>568</v>
      </c>
      <c r="C68" s="637"/>
      <c r="D68" s="637"/>
      <c r="E68" s="637"/>
      <c r="F68" s="637"/>
      <c r="G68" s="637"/>
      <c r="H68" s="228"/>
      <c r="I68" s="287">
        <f>SUM(I52:I66)</f>
        <v>439.94999999999987</v>
      </c>
    </row>
    <row r="69" spans="1:9" ht="14.4">
      <c r="A69" s="290"/>
      <c r="B69" s="1"/>
      <c r="C69" s="46"/>
      <c r="D69" s="48"/>
      <c r="E69" s="228"/>
      <c r="F69" s="228"/>
      <c r="G69" s="228"/>
      <c r="H69" s="228"/>
      <c r="I69" s="287"/>
    </row>
    <row r="70" spans="1:9" ht="43.2" customHeight="1">
      <c r="A70" s="290" t="s">
        <v>30</v>
      </c>
      <c r="B70" s="1" t="s">
        <v>95</v>
      </c>
      <c r="C70" s="46" t="s">
        <v>93</v>
      </c>
      <c r="D70" s="48">
        <f>+I88</f>
        <v>121.26050000000001</v>
      </c>
      <c r="E70" s="228"/>
      <c r="F70" s="228"/>
      <c r="G70" s="228"/>
      <c r="H70" s="228"/>
      <c r="I70" s="287"/>
    </row>
    <row r="71" spans="1:9" ht="17.399999999999999" customHeight="1">
      <c r="A71" s="290"/>
      <c r="B71" s="5" t="s">
        <v>553</v>
      </c>
      <c r="C71" s="46" t="s">
        <v>93</v>
      </c>
      <c r="D71" s="48"/>
      <c r="E71" s="228">
        <v>12.4</v>
      </c>
      <c r="F71" s="228">
        <v>6.2</v>
      </c>
      <c r="G71" s="228">
        <v>0.2</v>
      </c>
      <c r="H71" s="228">
        <v>1</v>
      </c>
      <c r="I71" s="287">
        <f t="shared" ref="I71:I87" si="3">+H71*G71*F71*E71</f>
        <v>15.376000000000003</v>
      </c>
    </row>
    <row r="72" spans="1:9" ht="17.399999999999999" customHeight="1">
      <c r="A72" s="290"/>
      <c r="B72" s="5" t="s">
        <v>554</v>
      </c>
      <c r="C72" s="46" t="s">
        <v>93</v>
      </c>
      <c r="D72" s="48"/>
      <c r="E72" s="228">
        <v>4.2</v>
      </c>
      <c r="F72" s="228">
        <v>3.8</v>
      </c>
      <c r="G72" s="228">
        <v>0.2</v>
      </c>
      <c r="H72" s="228">
        <v>1</v>
      </c>
      <c r="I72" s="287">
        <f t="shared" si="3"/>
        <v>3.1920000000000002</v>
      </c>
    </row>
    <row r="73" spans="1:9" ht="17.399999999999999" customHeight="1">
      <c r="A73" s="290"/>
      <c r="B73" s="5" t="s">
        <v>555</v>
      </c>
      <c r="C73" s="46" t="s">
        <v>93</v>
      </c>
      <c r="D73" s="48"/>
      <c r="E73" s="228">
        <v>4.2</v>
      </c>
      <c r="F73" s="228">
        <v>6.2</v>
      </c>
      <c r="G73" s="228">
        <v>0.2</v>
      </c>
      <c r="H73" s="228">
        <v>1</v>
      </c>
      <c r="I73" s="287">
        <f t="shared" si="3"/>
        <v>5.2080000000000011</v>
      </c>
    </row>
    <row r="74" spans="1:9" ht="17.399999999999999" customHeight="1">
      <c r="A74" s="290"/>
      <c r="B74" s="5" t="s">
        <v>556</v>
      </c>
      <c r="C74" s="46" t="s">
        <v>93</v>
      </c>
      <c r="D74" s="48"/>
      <c r="E74" s="228">
        <v>4.2</v>
      </c>
      <c r="F74" s="228">
        <v>3.8</v>
      </c>
      <c r="G74" s="228">
        <v>0.2</v>
      </c>
      <c r="H74" s="228">
        <v>1</v>
      </c>
      <c r="I74" s="287">
        <f t="shared" si="3"/>
        <v>3.1920000000000002</v>
      </c>
    </row>
    <row r="75" spans="1:9" ht="17.399999999999999" customHeight="1">
      <c r="A75" s="290"/>
      <c r="B75" s="5" t="s">
        <v>557</v>
      </c>
      <c r="C75" s="46" t="s">
        <v>93</v>
      </c>
      <c r="D75" s="48"/>
      <c r="E75" s="228">
        <v>3.8</v>
      </c>
      <c r="F75" s="228">
        <v>2</v>
      </c>
      <c r="G75" s="228">
        <v>0.2</v>
      </c>
      <c r="H75" s="228">
        <v>1</v>
      </c>
      <c r="I75" s="287">
        <f t="shared" si="3"/>
        <v>1.52</v>
      </c>
    </row>
    <row r="76" spans="1:9" ht="17.399999999999999" customHeight="1">
      <c r="A76" s="290"/>
      <c r="B76" s="5" t="s">
        <v>558</v>
      </c>
      <c r="C76" s="46" t="s">
        <v>93</v>
      </c>
      <c r="D76" s="48"/>
      <c r="E76" s="228">
        <v>3.8</v>
      </c>
      <c r="F76" s="228">
        <v>2.2000000000000002</v>
      </c>
      <c r="G76" s="228">
        <v>0.2</v>
      </c>
      <c r="H76" s="228">
        <v>1</v>
      </c>
      <c r="I76" s="287">
        <f t="shared" si="3"/>
        <v>1.6720000000000002</v>
      </c>
    </row>
    <row r="77" spans="1:9" ht="17.399999999999999" customHeight="1">
      <c r="A77" s="290"/>
      <c r="B77" s="5" t="s">
        <v>559</v>
      </c>
      <c r="C77" s="46" t="s">
        <v>93</v>
      </c>
      <c r="D77" s="48"/>
      <c r="E77" s="228">
        <v>3.8</v>
      </c>
      <c r="F77" s="228">
        <v>4.0999999999999996</v>
      </c>
      <c r="G77" s="228">
        <v>0.2</v>
      </c>
      <c r="H77" s="228">
        <v>1</v>
      </c>
      <c r="I77" s="287">
        <f t="shared" si="3"/>
        <v>3.1159999999999997</v>
      </c>
    </row>
    <row r="78" spans="1:9" ht="17.399999999999999" customHeight="1">
      <c r="A78" s="290"/>
      <c r="B78" s="5" t="s">
        <v>560</v>
      </c>
      <c r="C78" s="46" t="s">
        <v>93</v>
      </c>
      <c r="D78" s="48"/>
      <c r="E78" s="228">
        <v>4.2</v>
      </c>
      <c r="F78" s="228">
        <v>3.8</v>
      </c>
      <c r="G78" s="228">
        <v>0.2</v>
      </c>
      <c r="H78" s="228">
        <v>1</v>
      </c>
      <c r="I78" s="287">
        <f t="shared" si="3"/>
        <v>3.1920000000000002</v>
      </c>
    </row>
    <row r="79" spans="1:9" ht="17.399999999999999" customHeight="1">
      <c r="A79" s="290"/>
      <c r="B79" s="5" t="s">
        <v>561</v>
      </c>
      <c r="C79" s="46" t="s">
        <v>93</v>
      </c>
      <c r="D79" s="48"/>
      <c r="E79" s="228">
        <v>5.0999999999999996</v>
      </c>
      <c r="F79" s="228">
        <v>4.2</v>
      </c>
      <c r="G79" s="228">
        <v>0.2</v>
      </c>
      <c r="H79" s="228">
        <v>1</v>
      </c>
      <c r="I79" s="287">
        <f t="shared" si="3"/>
        <v>4.2839999999999998</v>
      </c>
    </row>
    <row r="80" spans="1:9" ht="17.399999999999999" customHeight="1">
      <c r="A80" s="290"/>
      <c r="B80" s="5" t="s">
        <v>562</v>
      </c>
      <c r="C80" s="46" t="s">
        <v>93</v>
      </c>
      <c r="D80" s="48"/>
      <c r="E80" s="228">
        <v>4.2</v>
      </c>
      <c r="F80" s="228">
        <v>1.8</v>
      </c>
      <c r="G80" s="228">
        <v>0.2</v>
      </c>
      <c r="H80" s="228">
        <v>1</v>
      </c>
      <c r="I80" s="287">
        <f t="shared" si="3"/>
        <v>1.5120000000000002</v>
      </c>
    </row>
    <row r="81" spans="1:9" ht="17.399999999999999" customHeight="1">
      <c r="A81" s="290"/>
      <c r="B81" s="5" t="s">
        <v>563</v>
      </c>
      <c r="C81" s="46" t="s">
        <v>93</v>
      </c>
      <c r="D81" s="48"/>
      <c r="E81" s="228">
        <v>5.5</v>
      </c>
      <c r="F81" s="228">
        <v>3.8</v>
      </c>
      <c r="G81" s="228">
        <v>0.2</v>
      </c>
      <c r="H81" s="228">
        <v>1</v>
      </c>
      <c r="I81" s="287">
        <f t="shared" si="3"/>
        <v>4.18</v>
      </c>
    </row>
    <row r="82" spans="1:9" ht="17.399999999999999" customHeight="1">
      <c r="A82" s="290"/>
      <c r="B82" s="5" t="s">
        <v>564</v>
      </c>
      <c r="C82" s="46" t="s">
        <v>93</v>
      </c>
      <c r="D82" s="48"/>
      <c r="E82" s="228">
        <v>3.8</v>
      </c>
      <c r="F82" s="228">
        <v>2.7</v>
      </c>
      <c r="G82" s="228">
        <v>0.2</v>
      </c>
      <c r="H82" s="228">
        <v>1</v>
      </c>
      <c r="I82" s="287">
        <f t="shared" si="3"/>
        <v>2.052</v>
      </c>
    </row>
    <row r="83" spans="1:9" ht="17.399999999999999" customHeight="1">
      <c r="A83" s="290"/>
      <c r="B83" s="5" t="s">
        <v>565</v>
      </c>
      <c r="C83" s="46" t="s">
        <v>93</v>
      </c>
      <c r="D83" s="48"/>
      <c r="E83" s="228">
        <v>4.5</v>
      </c>
      <c r="F83" s="228">
        <v>3.8</v>
      </c>
      <c r="G83" s="228">
        <v>0.2</v>
      </c>
      <c r="H83" s="228">
        <v>1</v>
      </c>
      <c r="I83" s="287">
        <f t="shared" si="3"/>
        <v>3.42</v>
      </c>
    </row>
    <row r="84" spans="1:9" ht="17.399999999999999" customHeight="1">
      <c r="A84" s="290"/>
      <c r="B84" s="5" t="s">
        <v>566</v>
      </c>
      <c r="C84" s="46" t="s">
        <v>93</v>
      </c>
      <c r="D84" s="48"/>
      <c r="E84" s="228">
        <v>3.4</v>
      </c>
      <c r="F84" s="228">
        <v>3.8</v>
      </c>
      <c r="G84" s="228">
        <v>0.2</v>
      </c>
      <c r="H84" s="228">
        <v>1</v>
      </c>
      <c r="I84" s="287">
        <f t="shared" si="3"/>
        <v>2.5840000000000001</v>
      </c>
    </row>
    <row r="85" spans="1:9" ht="17.399999999999999" customHeight="1">
      <c r="A85" s="290"/>
      <c r="B85" s="5" t="s">
        <v>567</v>
      </c>
      <c r="C85" s="46" t="s">
        <v>93</v>
      </c>
      <c r="D85" s="48"/>
      <c r="E85" s="228">
        <v>78</v>
      </c>
      <c r="F85" s="228">
        <v>2</v>
      </c>
      <c r="G85" s="228">
        <v>0.15</v>
      </c>
      <c r="H85" s="228">
        <v>1</v>
      </c>
      <c r="I85" s="287">
        <f t="shared" si="3"/>
        <v>23.4</v>
      </c>
    </row>
    <row r="86" spans="1:9" ht="17.399999999999999" customHeight="1">
      <c r="A86" s="290"/>
      <c r="B86" s="5" t="s">
        <v>570</v>
      </c>
      <c r="C86" s="46" t="s">
        <v>93</v>
      </c>
      <c r="D86" s="47"/>
      <c r="E86" s="228">
        <v>46</v>
      </c>
      <c r="F86" s="228">
        <v>4</v>
      </c>
      <c r="G86" s="228">
        <v>0.15</v>
      </c>
      <c r="H86" s="228">
        <v>1</v>
      </c>
      <c r="I86" s="287">
        <f t="shared" si="3"/>
        <v>27.599999999999998</v>
      </c>
    </row>
    <row r="87" spans="1:9" ht="17.399999999999999" customHeight="1">
      <c r="A87" s="290"/>
      <c r="B87" s="5" t="s">
        <v>570</v>
      </c>
      <c r="C87" s="46" t="s">
        <v>93</v>
      </c>
      <c r="D87" s="47"/>
      <c r="E87" s="228">
        <v>15.8</v>
      </c>
      <c r="F87" s="228">
        <v>6.65</v>
      </c>
      <c r="G87" s="228">
        <v>0.15</v>
      </c>
      <c r="H87" s="228">
        <v>1</v>
      </c>
      <c r="I87" s="287">
        <f t="shared" si="3"/>
        <v>15.760500000000002</v>
      </c>
    </row>
    <row r="88" spans="1:9" ht="17.399999999999999" customHeight="1">
      <c r="A88" s="290"/>
      <c r="B88" s="637" t="s">
        <v>569</v>
      </c>
      <c r="C88" s="637"/>
      <c r="D88" s="637"/>
      <c r="E88" s="637"/>
      <c r="F88" s="637"/>
      <c r="G88" s="637"/>
      <c r="H88" s="228"/>
      <c r="I88" s="287">
        <f>SUM(I71:I87)</f>
        <v>121.26050000000001</v>
      </c>
    </row>
    <row r="89" spans="1:9" ht="27" customHeight="1">
      <c r="A89" s="291"/>
      <c r="B89" s="6" t="s">
        <v>31</v>
      </c>
      <c r="C89" s="6"/>
      <c r="D89" s="7"/>
      <c r="E89" s="228"/>
      <c r="F89" s="228"/>
      <c r="G89" s="228"/>
      <c r="H89" s="228"/>
      <c r="I89" s="287"/>
    </row>
    <row r="90" spans="1:9" ht="27" customHeight="1">
      <c r="A90" s="292">
        <v>1.3</v>
      </c>
      <c r="B90" s="8" t="s">
        <v>32</v>
      </c>
      <c r="C90" s="8"/>
      <c r="D90" s="9"/>
      <c r="E90" s="228"/>
      <c r="F90" s="228"/>
      <c r="G90" s="228"/>
      <c r="H90" s="228"/>
      <c r="I90" s="287"/>
    </row>
    <row r="91" spans="1:9" ht="168.6" customHeight="1">
      <c r="A91" s="290" t="s">
        <v>33</v>
      </c>
      <c r="B91" s="1" t="s">
        <v>96</v>
      </c>
      <c r="C91" s="46" t="s">
        <v>93</v>
      </c>
      <c r="D91" s="49">
        <f>+I96</f>
        <v>125.03999999999999</v>
      </c>
      <c r="E91" s="228"/>
      <c r="F91" s="228"/>
      <c r="G91" s="228"/>
      <c r="H91" s="228"/>
      <c r="I91" s="287"/>
    </row>
    <row r="92" spans="1:9" ht="18" customHeight="1">
      <c r="A92" s="290"/>
      <c r="B92" s="5" t="s">
        <v>572</v>
      </c>
      <c r="C92" s="46" t="s">
        <v>93</v>
      </c>
      <c r="D92" s="49"/>
      <c r="E92" s="228">
        <v>13.8</v>
      </c>
      <c r="F92" s="228">
        <v>0.7</v>
      </c>
      <c r="G92" s="228">
        <v>0.9</v>
      </c>
      <c r="H92" s="228">
        <v>6</v>
      </c>
      <c r="I92" s="287">
        <f>+H92*G92*F92*E92</f>
        <v>52.164000000000001</v>
      </c>
    </row>
    <row r="93" spans="1:9" ht="18" customHeight="1">
      <c r="A93" s="290"/>
      <c r="B93" s="5" t="s">
        <v>571</v>
      </c>
      <c r="C93" s="46" t="s">
        <v>93</v>
      </c>
      <c r="D93" s="49"/>
      <c r="E93" s="228">
        <v>20.2</v>
      </c>
      <c r="F93" s="228">
        <v>0.7</v>
      </c>
      <c r="G93" s="228">
        <v>0.9</v>
      </c>
      <c r="H93" s="228">
        <v>4</v>
      </c>
      <c r="I93" s="287">
        <f>+H93*G93*F93*E93</f>
        <v>50.903999999999996</v>
      </c>
    </row>
    <row r="94" spans="1:9" ht="18" customHeight="1">
      <c r="A94" s="290"/>
      <c r="B94" s="5" t="s">
        <v>732</v>
      </c>
      <c r="C94" s="46" t="s">
        <v>93</v>
      </c>
      <c r="D94" s="49"/>
      <c r="E94" s="228">
        <v>82</v>
      </c>
      <c r="F94" s="228">
        <v>0.7</v>
      </c>
      <c r="G94" s="228">
        <v>0.3</v>
      </c>
      <c r="H94" s="228">
        <v>1</v>
      </c>
      <c r="I94" s="287">
        <f>+H94*G94*F94*E94</f>
        <v>17.22</v>
      </c>
    </row>
    <row r="95" spans="1:9" ht="18" customHeight="1">
      <c r="A95" s="290"/>
      <c r="B95" s="5" t="s">
        <v>573</v>
      </c>
      <c r="C95" s="46" t="s">
        <v>93</v>
      </c>
      <c r="D95" s="49"/>
      <c r="E95" s="228">
        <v>4.4000000000000004</v>
      </c>
      <c r="F95" s="228">
        <v>0.6</v>
      </c>
      <c r="G95" s="228">
        <v>0.9</v>
      </c>
      <c r="H95" s="228">
        <v>2</v>
      </c>
      <c r="I95" s="287">
        <f>+H95*G95*F95*E95</f>
        <v>4.7520000000000007</v>
      </c>
    </row>
    <row r="96" spans="1:9" ht="18" customHeight="1">
      <c r="A96" s="290"/>
      <c r="B96" s="637" t="s">
        <v>574</v>
      </c>
      <c r="C96" s="637"/>
      <c r="D96" s="637"/>
      <c r="E96" s="637"/>
      <c r="F96" s="637"/>
      <c r="G96" s="637"/>
      <c r="H96" s="228"/>
      <c r="I96" s="247">
        <f>SUM(I92:I95)</f>
        <v>125.03999999999999</v>
      </c>
    </row>
    <row r="97" spans="1:9" ht="179.25" customHeight="1">
      <c r="A97" s="290" t="s">
        <v>34</v>
      </c>
      <c r="B97" s="1" t="s">
        <v>97</v>
      </c>
      <c r="C97" s="46" t="s">
        <v>93</v>
      </c>
      <c r="D97" s="49">
        <f>+I102</f>
        <v>121.26000000000002</v>
      </c>
      <c r="E97" s="228"/>
      <c r="F97" s="228"/>
      <c r="G97" s="228"/>
      <c r="H97" s="228"/>
      <c r="I97" s="287"/>
    </row>
    <row r="98" spans="1:9" ht="22.8" customHeight="1">
      <c r="A98" s="290"/>
      <c r="B98" s="5" t="s">
        <v>572</v>
      </c>
      <c r="C98" s="46" t="s">
        <v>93</v>
      </c>
      <c r="D98" s="49"/>
      <c r="E98" s="228">
        <v>13.8</v>
      </c>
      <c r="F98" s="228">
        <v>0.6</v>
      </c>
      <c r="G98" s="228">
        <v>1.05</v>
      </c>
      <c r="H98" s="228">
        <v>6</v>
      </c>
      <c r="I98" s="287">
        <f>+H98*G98*F98*E98</f>
        <v>52.164000000000009</v>
      </c>
    </row>
    <row r="99" spans="1:9" ht="22.8" customHeight="1">
      <c r="A99" s="290"/>
      <c r="B99" s="5" t="s">
        <v>571</v>
      </c>
      <c r="C99" s="46" t="s">
        <v>93</v>
      </c>
      <c r="D99" s="49"/>
      <c r="E99" s="228">
        <v>20.2</v>
      </c>
      <c r="F99" s="228">
        <v>0.6</v>
      </c>
      <c r="G99" s="228">
        <v>1.05</v>
      </c>
      <c r="H99" s="228">
        <v>4</v>
      </c>
      <c r="I99" s="287">
        <f>+H99*G99*F99*E99</f>
        <v>50.903999999999996</v>
      </c>
    </row>
    <row r="100" spans="1:9" ht="22.8" customHeight="1">
      <c r="A100" s="290"/>
      <c r="B100" s="5" t="s">
        <v>732</v>
      </c>
      <c r="C100" s="46" t="s">
        <v>93</v>
      </c>
      <c r="D100" s="49"/>
      <c r="E100" s="228">
        <v>82</v>
      </c>
      <c r="F100" s="228">
        <v>0.6</v>
      </c>
      <c r="G100" s="228">
        <v>0.3</v>
      </c>
      <c r="H100" s="228">
        <v>1</v>
      </c>
      <c r="I100" s="287">
        <f>+H100*G100*F100*E100</f>
        <v>14.76</v>
      </c>
    </row>
    <row r="101" spans="1:9" ht="22.8" customHeight="1">
      <c r="A101" s="290"/>
      <c r="B101" s="5" t="s">
        <v>573</v>
      </c>
      <c r="C101" s="46" t="s">
        <v>93</v>
      </c>
      <c r="D101" s="49"/>
      <c r="E101" s="228">
        <v>4.4000000000000004</v>
      </c>
      <c r="F101" s="228">
        <v>0.6</v>
      </c>
      <c r="G101" s="228">
        <v>0.65</v>
      </c>
      <c r="H101" s="228">
        <v>2</v>
      </c>
      <c r="I101" s="287">
        <f>+H101*G101*F101*E101</f>
        <v>3.4320000000000004</v>
      </c>
    </row>
    <row r="102" spans="1:9" ht="22.8" customHeight="1">
      <c r="A102" s="290"/>
      <c r="B102" s="637" t="s">
        <v>575</v>
      </c>
      <c r="C102" s="637"/>
      <c r="D102" s="637"/>
      <c r="E102" s="637"/>
      <c r="F102" s="637"/>
      <c r="G102" s="637"/>
      <c r="H102" s="228"/>
      <c r="I102" s="247">
        <f>SUM(I98:I101)</f>
        <v>121.26000000000002</v>
      </c>
    </row>
    <row r="103" spans="1:9" ht="71.7" customHeight="1">
      <c r="A103" s="290" t="s">
        <v>35</v>
      </c>
      <c r="B103" s="1" t="s">
        <v>105</v>
      </c>
      <c r="C103" s="46" t="s">
        <v>94</v>
      </c>
      <c r="D103" s="49">
        <f>+I106</f>
        <v>56.839999999999989</v>
      </c>
      <c r="E103" s="228"/>
      <c r="F103" s="228"/>
      <c r="G103" s="228"/>
      <c r="H103" s="228"/>
      <c r="I103" s="287"/>
    </row>
    <row r="104" spans="1:9" ht="22.8" customHeight="1">
      <c r="A104" s="290"/>
      <c r="B104" s="1" t="s">
        <v>572</v>
      </c>
      <c r="C104" s="46" t="s">
        <v>93</v>
      </c>
      <c r="D104" s="49"/>
      <c r="E104" s="228">
        <v>13.8</v>
      </c>
      <c r="F104" s="228">
        <v>0.35</v>
      </c>
      <c r="G104" s="228"/>
      <c r="H104" s="228">
        <v>6</v>
      </c>
      <c r="I104" s="287">
        <f>+H104*F104*E104</f>
        <v>28.979999999999997</v>
      </c>
    </row>
    <row r="105" spans="1:9" ht="22.8" customHeight="1">
      <c r="A105" s="290"/>
      <c r="B105" s="1" t="s">
        <v>571</v>
      </c>
      <c r="C105" s="46" t="s">
        <v>93</v>
      </c>
      <c r="D105" s="49"/>
      <c r="E105" s="228">
        <v>19.899999999999999</v>
      </c>
      <c r="F105" s="228">
        <v>0.35</v>
      </c>
      <c r="G105" s="228"/>
      <c r="H105" s="228">
        <v>4</v>
      </c>
      <c r="I105" s="287">
        <f>+H105*F105*E105</f>
        <v>27.859999999999996</v>
      </c>
    </row>
    <row r="106" spans="1:9" ht="22.8" customHeight="1">
      <c r="A106" s="290"/>
      <c r="B106" s="637" t="s">
        <v>576</v>
      </c>
      <c r="C106" s="637"/>
      <c r="D106" s="637"/>
      <c r="E106" s="637"/>
      <c r="F106" s="637"/>
      <c r="G106" s="637"/>
      <c r="H106" s="228"/>
      <c r="I106" s="287">
        <f>SUM(I104:I105)</f>
        <v>56.839999999999989</v>
      </c>
    </row>
    <row r="107" spans="1:9" ht="107.25" customHeight="1">
      <c r="A107" s="290" t="s">
        <v>36</v>
      </c>
      <c r="B107" s="1" t="s">
        <v>220</v>
      </c>
      <c r="C107" s="46" t="s">
        <v>93</v>
      </c>
      <c r="D107" s="49">
        <f>+I125</f>
        <v>231.06349999999998</v>
      </c>
      <c r="E107" s="228"/>
      <c r="F107" s="228"/>
      <c r="G107" s="228"/>
      <c r="H107" s="228"/>
      <c r="I107" s="287"/>
    </row>
    <row r="108" spans="1:9" ht="21" customHeight="1">
      <c r="A108" s="290"/>
      <c r="B108" s="5" t="s">
        <v>577</v>
      </c>
      <c r="C108" s="46" t="s">
        <v>93</v>
      </c>
      <c r="D108" s="49"/>
      <c r="E108" s="228">
        <v>13.8</v>
      </c>
      <c r="F108" s="228">
        <v>0.35</v>
      </c>
      <c r="G108" s="228">
        <v>2.5499999999999998</v>
      </c>
      <c r="H108" s="228">
        <v>4</v>
      </c>
      <c r="I108" s="287">
        <f>+H108*F108*E108*G108</f>
        <v>49.265999999999998</v>
      </c>
    </row>
    <row r="109" spans="1:9" ht="21" customHeight="1">
      <c r="A109" s="290"/>
      <c r="B109" s="5" t="s">
        <v>578</v>
      </c>
      <c r="C109" s="46" t="s">
        <v>93</v>
      </c>
      <c r="D109" s="49"/>
      <c r="E109" s="228">
        <v>20.2</v>
      </c>
      <c r="F109" s="228">
        <v>0.35</v>
      </c>
      <c r="G109" s="228">
        <v>2.5499999999999998</v>
      </c>
      <c r="H109" s="228">
        <v>4</v>
      </c>
      <c r="I109" s="287">
        <f t="shared" ref="I109:I124" si="4">+H109*F109*E109*G109</f>
        <v>72.11399999999999</v>
      </c>
    </row>
    <row r="110" spans="1:9" ht="21" customHeight="1">
      <c r="A110" s="290"/>
      <c r="B110" s="5" t="s">
        <v>579</v>
      </c>
      <c r="C110" s="46" t="s">
        <v>93</v>
      </c>
      <c r="D110" s="49"/>
      <c r="E110" s="228">
        <v>3.8</v>
      </c>
      <c r="F110" s="228">
        <v>0.35</v>
      </c>
      <c r="G110" s="228">
        <v>2.5499999999999998</v>
      </c>
      <c r="H110" s="228">
        <v>4</v>
      </c>
      <c r="I110" s="287">
        <f t="shared" si="4"/>
        <v>13.565999999999997</v>
      </c>
    </row>
    <row r="111" spans="1:9" ht="21" customHeight="1">
      <c r="A111" s="290"/>
      <c r="B111" s="5" t="s">
        <v>580</v>
      </c>
      <c r="C111" s="46" t="s">
        <v>93</v>
      </c>
      <c r="D111" s="49"/>
      <c r="E111" s="228">
        <v>3.8</v>
      </c>
      <c r="F111" s="228">
        <v>0.25</v>
      </c>
      <c r="G111" s="228">
        <v>2.5499999999999998</v>
      </c>
      <c r="H111" s="228">
        <v>2</v>
      </c>
      <c r="I111" s="287">
        <f t="shared" si="4"/>
        <v>4.8449999999999998</v>
      </c>
    </row>
    <row r="112" spans="1:9" ht="21" customHeight="1">
      <c r="A112" s="290"/>
      <c r="B112" s="5" t="s">
        <v>581</v>
      </c>
      <c r="C112" s="46" t="s">
        <v>93</v>
      </c>
      <c r="D112" s="49"/>
      <c r="E112" s="228">
        <v>4.2</v>
      </c>
      <c r="F112" s="228">
        <v>0.25</v>
      </c>
      <c r="G112" s="228">
        <v>2.5499999999999998</v>
      </c>
      <c r="H112" s="228">
        <v>4</v>
      </c>
      <c r="I112" s="287">
        <f t="shared" si="4"/>
        <v>10.709999999999999</v>
      </c>
    </row>
    <row r="113" spans="1:9" ht="21" customHeight="1">
      <c r="A113" s="290"/>
      <c r="B113" s="5" t="s">
        <v>583</v>
      </c>
      <c r="C113" s="46" t="s">
        <v>93</v>
      </c>
      <c r="D113" s="49"/>
      <c r="E113" s="228">
        <v>-2</v>
      </c>
      <c r="F113" s="228">
        <v>0.35</v>
      </c>
      <c r="G113" s="228">
        <v>2.5499999999999998</v>
      </c>
      <c r="H113" s="228">
        <v>5</v>
      </c>
      <c r="I113" s="287">
        <f t="shared" si="4"/>
        <v>-8.9249999999999989</v>
      </c>
    </row>
    <row r="114" spans="1:9" ht="21" customHeight="1">
      <c r="A114" s="290"/>
      <c r="B114" s="5" t="s">
        <v>584</v>
      </c>
      <c r="C114" s="46" t="s">
        <v>93</v>
      </c>
      <c r="D114" s="49"/>
      <c r="E114" s="228">
        <v>-1</v>
      </c>
      <c r="F114" s="228">
        <v>0.35</v>
      </c>
      <c r="G114" s="228">
        <v>2.5499999999999998</v>
      </c>
      <c r="H114" s="228">
        <v>20</v>
      </c>
      <c r="I114" s="287">
        <f t="shared" si="4"/>
        <v>-17.849999999999998</v>
      </c>
    </row>
    <row r="115" spans="1:9" ht="21" customHeight="1">
      <c r="A115" s="290"/>
      <c r="B115" s="5" t="s">
        <v>585</v>
      </c>
      <c r="C115" s="46" t="s">
        <v>93</v>
      </c>
      <c r="D115" s="49"/>
      <c r="E115" s="228">
        <v>-1</v>
      </c>
      <c r="F115" s="228">
        <v>0.35</v>
      </c>
      <c r="G115" s="228">
        <v>2</v>
      </c>
      <c r="H115" s="228">
        <v>66</v>
      </c>
      <c r="I115" s="287">
        <f t="shared" si="4"/>
        <v>-46.199999999999996</v>
      </c>
    </row>
    <row r="116" spans="1:9" ht="21" customHeight="1">
      <c r="A116" s="290"/>
      <c r="B116" s="5" t="s">
        <v>586</v>
      </c>
      <c r="C116" s="46" t="s">
        <v>93</v>
      </c>
      <c r="D116" s="49"/>
      <c r="E116" s="228">
        <v>-0.5</v>
      </c>
      <c r="F116" s="228">
        <v>0.35</v>
      </c>
      <c r="G116" s="228">
        <v>0.6</v>
      </c>
      <c r="H116" s="228">
        <v>4</v>
      </c>
      <c r="I116" s="287">
        <f t="shared" si="4"/>
        <v>-0.42</v>
      </c>
    </row>
    <row r="117" spans="1:9" ht="21" customHeight="1">
      <c r="A117" s="290"/>
      <c r="B117" s="5" t="s">
        <v>587</v>
      </c>
      <c r="C117" s="46" t="s">
        <v>93</v>
      </c>
      <c r="D117" s="49"/>
      <c r="E117" s="228">
        <v>14.5</v>
      </c>
      <c r="F117" s="228">
        <v>0.35</v>
      </c>
      <c r="G117" s="228">
        <v>2.5499999999999998</v>
      </c>
      <c r="H117" s="228">
        <v>4</v>
      </c>
      <c r="I117" s="287">
        <f t="shared" si="4"/>
        <v>51.764999999999986</v>
      </c>
    </row>
    <row r="118" spans="1:9" ht="21" customHeight="1">
      <c r="A118" s="290"/>
      <c r="B118" s="5" t="s">
        <v>588</v>
      </c>
      <c r="C118" s="46" t="s">
        <v>93</v>
      </c>
      <c r="D118" s="49"/>
      <c r="E118" s="228">
        <v>3.8</v>
      </c>
      <c r="F118" s="228">
        <v>0.35</v>
      </c>
      <c r="G118" s="228">
        <v>2.5499999999999998</v>
      </c>
      <c r="H118" s="228">
        <v>2</v>
      </c>
      <c r="I118" s="287">
        <f t="shared" si="4"/>
        <v>6.7829999999999986</v>
      </c>
    </row>
    <row r="119" spans="1:9" ht="21" customHeight="1">
      <c r="A119" s="290"/>
      <c r="B119" s="5" t="s">
        <v>589</v>
      </c>
      <c r="C119" s="46" t="s">
        <v>93</v>
      </c>
      <c r="D119" s="49"/>
      <c r="E119" s="228">
        <v>4.0999999999999996</v>
      </c>
      <c r="F119" s="228">
        <v>0.25</v>
      </c>
      <c r="G119" s="228">
        <v>2.5499999999999998</v>
      </c>
      <c r="H119" s="228">
        <v>2</v>
      </c>
      <c r="I119" s="287">
        <f t="shared" si="4"/>
        <v>5.2274999999999991</v>
      </c>
    </row>
    <row r="120" spans="1:9" ht="21" customHeight="1">
      <c r="A120" s="290"/>
      <c r="B120" s="5" t="s">
        <v>590</v>
      </c>
      <c r="C120" s="46" t="s">
        <v>93</v>
      </c>
      <c r="D120" s="49"/>
      <c r="E120" s="228">
        <v>20.6</v>
      </c>
      <c r="F120" s="228">
        <v>0.35</v>
      </c>
      <c r="G120" s="228">
        <v>2.5499999999999998</v>
      </c>
      <c r="H120" s="228">
        <v>4</v>
      </c>
      <c r="I120" s="287">
        <f t="shared" si="4"/>
        <v>73.542000000000002</v>
      </c>
    </row>
    <row r="121" spans="1:9" ht="21" customHeight="1">
      <c r="A121" s="290"/>
      <c r="B121" s="5" t="s">
        <v>591</v>
      </c>
      <c r="C121" s="46" t="s">
        <v>93</v>
      </c>
      <c r="D121" s="49"/>
      <c r="E121" s="228">
        <v>5.8</v>
      </c>
      <c r="F121" s="228">
        <v>0.25</v>
      </c>
      <c r="G121" s="228">
        <v>2.5499999999999998</v>
      </c>
      <c r="H121" s="228">
        <v>1</v>
      </c>
      <c r="I121" s="287">
        <f t="shared" si="4"/>
        <v>3.6974999999999998</v>
      </c>
    </row>
    <row r="122" spans="1:9" ht="21" customHeight="1">
      <c r="A122" s="290"/>
      <c r="B122" s="5" t="s">
        <v>592</v>
      </c>
      <c r="C122" s="46" t="s">
        <v>93</v>
      </c>
      <c r="D122" s="49"/>
      <c r="E122" s="228">
        <v>5.0999999999999996</v>
      </c>
      <c r="F122" s="228">
        <v>0.25</v>
      </c>
      <c r="G122" s="228">
        <v>2.5499999999999998</v>
      </c>
      <c r="H122" s="228">
        <v>2</v>
      </c>
      <c r="I122" s="287">
        <f t="shared" si="4"/>
        <v>6.5024999999999995</v>
      </c>
    </row>
    <row r="123" spans="1:9" ht="21" customHeight="1">
      <c r="A123" s="290"/>
      <c r="B123" s="5" t="s">
        <v>593</v>
      </c>
      <c r="C123" s="46" t="s">
        <v>93</v>
      </c>
      <c r="D123" s="49"/>
      <c r="E123" s="228">
        <v>-2</v>
      </c>
      <c r="F123" s="228">
        <v>0.35</v>
      </c>
      <c r="G123" s="228">
        <v>5.6</v>
      </c>
      <c r="H123" s="228">
        <v>1</v>
      </c>
      <c r="I123" s="287">
        <f t="shared" si="4"/>
        <v>-3.9199999999999995</v>
      </c>
    </row>
    <row r="124" spans="1:9" ht="21" customHeight="1">
      <c r="A124" s="290"/>
      <c r="B124" s="5" t="s">
        <v>594</v>
      </c>
      <c r="C124" s="46" t="s">
        <v>93</v>
      </c>
      <c r="D124" s="49"/>
      <c r="E124" s="228">
        <v>14.8</v>
      </c>
      <c r="F124" s="228">
        <v>0.35</v>
      </c>
      <c r="G124" s="228">
        <v>2</v>
      </c>
      <c r="H124" s="228">
        <v>1</v>
      </c>
      <c r="I124" s="287">
        <f t="shared" si="4"/>
        <v>10.36</v>
      </c>
    </row>
    <row r="125" spans="1:9" ht="21" customHeight="1">
      <c r="A125" s="290"/>
      <c r="B125" s="637" t="s">
        <v>595</v>
      </c>
      <c r="C125" s="637"/>
      <c r="D125" s="637"/>
      <c r="E125" s="637"/>
      <c r="F125" s="637"/>
      <c r="G125" s="637"/>
      <c r="H125" s="228"/>
      <c r="I125" s="287">
        <f>SUM(I108:I124)</f>
        <v>231.06349999999998</v>
      </c>
    </row>
    <row r="126" spans="1:9" ht="21" customHeight="1">
      <c r="A126" s="290"/>
      <c r="B126" s="1"/>
      <c r="C126" s="46"/>
      <c r="D126" s="49"/>
      <c r="E126" s="228"/>
      <c r="F126" s="228"/>
      <c r="G126" s="228"/>
      <c r="H126" s="228"/>
      <c r="I126" s="287"/>
    </row>
    <row r="127" spans="1:9" ht="27" customHeight="1">
      <c r="A127" s="291"/>
      <c r="B127" s="6" t="s">
        <v>37</v>
      </c>
      <c r="C127" s="6"/>
      <c r="D127" s="7"/>
      <c r="E127" s="228"/>
      <c r="F127" s="228"/>
      <c r="G127" s="228"/>
      <c r="H127" s="228"/>
      <c r="I127" s="287"/>
    </row>
    <row r="128" spans="1:9" ht="27" customHeight="1">
      <c r="A128" s="292">
        <v>1.4</v>
      </c>
      <c r="B128" s="8" t="s">
        <v>38</v>
      </c>
      <c r="C128" s="8"/>
      <c r="D128" s="9"/>
      <c r="E128" s="228"/>
      <c r="F128" s="228"/>
      <c r="G128" s="228"/>
      <c r="H128" s="228"/>
      <c r="I128" s="287"/>
    </row>
    <row r="129" spans="1:9" ht="341.25" customHeight="1">
      <c r="A129" s="290" t="s">
        <v>255</v>
      </c>
      <c r="B129" s="654" t="s">
        <v>358</v>
      </c>
      <c r="C129" s="655"/>
      <c r="D129" s="655"/>
      <c r="E129" s="228"/>
      <c r="F129" s="228"/>
      <c r="G129" s="228"/>
      <c r="H129" s="228"/>
      <c r="I129" s="287"/>
    </row>
    <row r="130" spans="1:9" ht="70.95" customHeight="1">
      <c r="A130" s="290" t="s">
        <v>39</v>
      </c>
      <c r="B130" s="1" t="s">
        <v>249</v>
      </c>
      <c r="C130" s="11" t="s">
        <v>93</v>
      </c>
      <c r="D130" s="12">
        <f>+I148</f>
        <v>63.582000000000008</v>
      </c>
      <c r="E130" s="228"/>
      <c r="F130" s="228"/>
      <c r="G130" s="228"/>
      <c r="H130" s="228"/>
      <c r="I130" s="287"/>
    </row>
    <row r="131" spans="1:9" ht="20.399999999999999" customHeight="1">
      <c r="A131" s="290"/>
      <c r="B131" s="5" t="s">
        <v>553</v>
      </c>
      <c r="C131" s="46" t="s">
        <v>93</v>
      </c>
      <c r="D131" s="48"/>
      <c r="E131" s="228">
        <v>12.4</v>
      </c>
      <c r="F131" s="228">
        <v>6.2</v>
      </c>
      <c r="G131" s="228">
        <v>7.0000000000000007E-2</v>
      </c>
      <c r="H131" s="228">
        <v>1</v>
      </c>
      <c r="I131" s="287">
        <f t="shared" ref="I131:I147" si="5">+H131*G131*F131*E131</f>
        <v>5.3816000000000006</v>
      </c>
    </row>
    <row r="132" spans="1:9" ht="20.399999999999999" customHeight="1">
      <c r="A132" s="290"/>
      <c r="B132" s="5" t="s">
        <v>554</v>
      </c>
      <c r="C132" s="46" t="s">
        <v>93</v>
      </c>
      <c r="D132" s="48"/>
      <c r="E132" s="228">
        <v>4.2</v>
      </c>
      <c r="F132" s="228">
        <v>3.8</v>
      </c>
      <c r="G132" s="228">
        <v>7.0000000000000007E-2</v>
      </c>
      <c r="H132" s="228">
        <v>1</v>
      </c>
      <c r="I132" s="287">
        <f t="shared" si="5"/>
        <v>1.1172000000000002</v>
      </c>
    </row>
    <row r="133" spans="1:9" ht="20.399999999999999" customHeight="1">
      <c r="A133" s="290"/>
      <c r="B133" s="5" t="s">
        <v>555</v>
      </c>
      <c r="C133" s="46" t="s">
        <v>93</v>
      </c>
      <c r="D133" s="48"/>
      <c r="E133" s="228">
        <v>4.2</v>
      </c>
      <c r="F133" s="228">
        <v>6.2</v>
      </c>
      <c r="G133" s="228">
        <v>7.0000000000000007E-2</v>
      </c>
      <c r="H133" s="228">
        <v>1</v>
      </c>
      <c r="I133" s="287">
        <f t="shared" si="5"/>
        <v>1.8228000000000002</v>
      </c>
    </row>
    <row r="134" spans="1:9" ht="20.399999999999999" customHeight="1">
      <c r="A134" s="290"/>
      <c r="B134" s="5" t="s">
        <v>556</v>
      </c>
      <c r="C134" s="46" t="s">
        <v>93</v>
      </c>
      <c r="D134" s="48"/>
      <c r="E134" s="228">
        <v>4.2</v>
      </c>
      <c r="F134" s="228">
        <v>3.8</v>
      </c>
      <c r="G134" s="228">
        <v>7.0000000000000007E-2</v>
      </c>
      <c r="H134" s="228">
        <v>1</v>
      </c>
      <c r="I134" s="287">
        <f t="shared" si="5"/>
        <v>1.1172000000000002</v>
      </c>
    </row>
    <row r="135" spans="1:9" ht="20.399999999999999" customHeight="1">
      <c r="A135" s="290"/>
      <c r="B135" s="5" t="s">
        <v>557</v>
      </c>
      <c r="C135" s="46" t="s">
        <v>93</v>
      </c>
      <c r="D135" s="48"/>
      <c r="E135" s="228">
        <v>3.8</v>
      </c>
      <c r="F135" s="228">
        <v>2</v>
      </c>
      <c r="G135" s="228">
        <v>7.0000000000000007E-2</v>
      </c>
      <c r="H135" s="228">
        <v>1</v>
      </c>
      <c r="I135" s="287">
        <f t="shared" si="5"/>
        <v>0.53200000000000003</v>
      </c>
    </row>
    <row r="136" spans="1:9" ht="20.399999999999999" customHeight="1">
      <c r="A136" s="290"/>
      <c r="B136" s="5" t="s">
        <v>558</v>
      </c>
      <c r="C136" s="46" t="s">
        <v>93</v>
      </c>
      <c r="D136" s="48"/>
      <c r="E136" s="228">
        <v>3.8</v>
      </c>
      <c r="F136" s="228">
        <v>2.2000000000000002</v>
      </c>
      <c r="G136" s="228">
        <v>7.0000000000000007E-2</v>
      </c>
      <c r="H136" s="228">
        <v>1</v>
      </c>
      <c r="I136" s="287">
        <f t="shared" si="5"/>
        <v>0.58520000000000005</v>
      </c>
    </row>
    <row r="137" spans="1:9" ht="20.399999999999999" customHeight="1">
      <c r="A137" s="290"/>
      <c r="B137" s="5" t="s">
        <v>559</v>
      </c>
      <c r="C137" s="46" t="s">
        <v>93</v>
      </c>
      <c r="D137" s="48"/>
      <c r="E137" s="228">
        <v>3.8</v>
      </c>
      <c r="F137" s="228">
        <v>4.0999999999999996</v>
      </c>
      <c r="G137" s="228">
        <v>7.0000000000000007E-2</v>
      </c>
      <c r="H137" s="228">
        <v>1</v>
      </c>
      <c r="I137" s="287">
        <f t="shared" si="5"/>
        <v>1.0905999999999998</v>
      </c>
    </row>
    <row r="138" spans="1:9" ht="20.399999999999999" customHeight="1">
      <c r="A138" s="290"/>
      <c r="B138" s="5" t="s">
        <v>560</v>
      </c>
      <c r="C138" s="46" t="s">
        <v>93</v>
      </c>
      <c r="D138" s="48"/>
      <c r="E138" s="228">
        <v>4.2</v>
      </c>
      <c r="F138" s="228">
        <v>3.8</v>
      </c>
      <c r="G138" s="228">
        <v>7.0000000000000007E-2</v>
      </c>
      <c r="H138" s="228">
        <v>1</v>
      </c>
      <c r="I138" s="287">
        <f t="shared" si="5"/>
        <v>1.1172000000000002</v>
      </c>
    </row>
    <row r="139" spans="1:9" ht="20.399999999999999" customHeight="1">
      <c r="A139" s="290"/>
      <c r="B139" s="5" t="s">
        <v>561</v>
      </c>
      <c r="C139" s="46" t="s">
        <v>93</v>
      </c>
      <c r="D139" s="48"/>
      <c r="E139" s="228">
        <v>5.0999999999999996</v>
      </c>
      <c r="F139" s="228">
        <v>4.2</v>
      </c>
      <c r="G139" s="228">
        <v>7.0000000000000007E-2</v>
      </c>
      <c r="H139" s="228">
        <v>1</v>
      </c>
      <c r="I139" s="287">
        <f t="shared" si="5"/>
        <v>1.4994000000000001</v>
      </c>
    </row>
    <row r="140" spans="1:9" ht="20.399999999999999" customHeight="1">
      <c r="A140" s="290"/>
      <c r="B140" s="5" t="s">
        <v>562</v>
      </c>
      <c r="C140" s="46" t="s">
        <v>93</v>
      </c>
      <c r="D140" s="48"/>
      <c r="E140" s="228">
        <v>4.2</v>
      </c>
      <c r="F140" s="228">
        <v>1.8</v>
      </c>
      <c r="G140" s="228">
        <v>7.0000000000000007E-2</v>
      </c>
      <c r="H140" s="228">
        <v>1</v>
      </c>
      <c r="I140" s="287">
        <f t="shared" si="5"/>
        <v>0.52920000000000011</v>
      </c>
    </row>
    <row r="141" spans="1:9" ht="20.399999999999999" customHeight="1">
      <c r="A141" s="290"/>
      <c r="B141" s="5" t="s">
        <v>563</v>
      </c>
      <c r="C141" s="46" t="s">
        <v>93</v>
      </c>
      <c r="D141" s="48"/>
      <c r="E141" s="228">
        <v>5.5</v>
      </c>
      <c r="F141" s="228">
        <v>3.8</v>
      </c>
      <c r="G141" s="228">
        <v>7.0000000000000007E-2</v>
      </c>
      <c r="H141" s="228">
        <v>1</v>
      </c>
      <c r="I141" s="287">
        <f t="shared" si="5"/>
        <v>1.4630000000000001</v>
      </c>
    </row>
    <row r="142" spans="1:9" ht="20.399999999999999" customHeight="1">
      <c r="A142" s="290"/>
      <c r="B142" s="5" t="s">
        <v>564</v>
      </c>
      <c r="C142" s="46" t="s">
        <v>93</v>
      </c>
      <c r="D142" s="48"/>
      <c r="E142" s="228">
        <v>3.8</v>
      </c>
      <c r="F142" s="228">
        <v>2.7</v>
      </c>
      <c r="G142" s="228">
        <v>7.0000000000000007E-2</v>
      </c>
      <c r="H142" s="228">
        <v>1</v>
      </c>
      <c r="I142" s="287">
        <f t="shared" si="5"/>
        <v>0.71820000000000006</v>
      </c>
    </row>
    <row r="143" spans="1:9" ht="20.399999999999999" customHeight="1">
      <c r="A143" s="290"/>
      <c r="B143" s="5" t="s">
        <v>565</v>
      </c>
      <c r="C143" s="46" t="s">
        <v>93</v>
      </c>
      <c r="D143" s="48"/>
      <c r="E143" s="228">
        <v>4.5</v>
      </c>
      <c r="F143" s="228">
        <v>3.8</v>
      </c>
      <c r="G143" s="228">
        <v>7.0000000000000007E-2</v>
      </c>
      <c r="H143" s="228">
        <v>1</v>
      </c>
      <c r="I143" s="287">
        <f t="shared" si="5"/>
        <v>1.1970000000000001</v>
      </c>
    </row>
    <row r="144" spans="1:9" ht="20.399999999999999" customHeight="1">
      <c r="A144" s="290"/>
      <c r="B144" s="5" t="s">
        <v>566</v>
      </c>
      <c r="C144" s="46" t="s">
        <v>93</v>
      </c>
      <c r="D144" s="48"/>
      <c r="E144" s="228">
        <v>3.4</v>
      </c>
      <c r="F144" s="228">
        <v>3.8</v>
      </c>
      <c r="G144" s="228">
        <v>7.0000000000000007E-2</v>
      </c>
      <c r="H144" s="228">
        <v>1</v>
      </c>
      <c r="I144" s="287">
        <f t="shared" si="5"/>
        <v>0.90439999999999998</v>
      </c>
    </row>
    <row r="145" spans="1:9" ht="20.399999999999999" customHeight="1">
      <c r="A145" s="290"/>
      <c r="B145" s="5" t="s">
        <v>567</v>
      </c>
      <c r="C145" s="46" t="s">
        <v>93</v>
      </c>
      <c r="D145" s="48"/>
      <c r="E145" s="228">
        <v>78</v>
      </c>
      <c r="F145" s="228">
        <v>2</v>
      </c>
      <c r="G145" s="228">
        <v>0.1</v>
      </c>
      <c r="H145" s="228">
        <v>1</v>
      </c>
      <c r="I145" s="287">
        <f t="shared" si="5"/>
        <v>15.600000000000001</v>
      </c>
    </row>
    <row r="146" spans="1:9" ht="20.399999999999999" customHeight="1">
      <c r="A146" s="290"/>
      <c r="B146" s="5" t="s">
        <v>570</v>
      </c>
      <c r="C146" s="46" t="s">
        <v>93</v>
      </c>
      <c r="D146" s="47"/>
      <c r="E146" s="228">
        <v>46</v>
      </c>
      <c r="F146" s="228">
        <v>4</v>
      </c>
      <c r="G146" s="228">
        <v>0.1</v>
      </c>
      <c r="H146" s="228">
        <v>1</v>
      </c>
      <c r="I146" s="287">
        <f t="shared" si="5"/>
        <v>18.400000000000002</v>
      </c>
    </row>
    <row r="147" spans="1:9" ht="20.399999999999999" customHeight="1">
      <c r="A147" s="290"/>
      <c r="B147" s="5" t="s">
        <v>570</v>
      </c>
      <c r="C147" s="46" t="s">
        <v>93</v>
      </c>
      <c r="D147" s="47"/>
      <c r="E147" s="228">
        <v>15.8</v>
      </c>
      <c r="F147" s="228">
        <v>6.65</v>
      </c>
      <c r="G147" s="228">
        <v>0.1</v>
      </c>
      <c r="H147" s="228">
        <v>1</v>
      </c>
      <c r="I147" s="287">
        <f t="shared" si="5"/>
        <v>10.507000000000001</v>
      </c>
    </row>
    <row r="148" spans="1:9" ht="20.399999999999999" customHeight="1">
      <c r="A148" s="290"/>
      <c r="B148" s="637" t="s">
        <v>596</v>
      </c>
      <c r="C148" s="637"/>
      <c r="D148" s="637"/>
      <c r="E148" s="637"/>
      <c r="F148" s="637"/>
      <c r="G148" s="637"/>
      <c r="H148" s="228"/>
      <c r="I148" s="247">
        <f>SUM(I131:I147)</f>
        <v>63.582000000000008</v>
      </c>
    </row>
    <row r="149" spans="1:9" ht="40.799999999999997" customHeight="1">
      <c r="A149" s="290" t="s">
        <v>40</v>
      </c>
      <c r="B149" s="1" t="s">
        <v>221</v>
      </c>
      <c r="C149" s="11" t="s">
        <v>73</v>
      </c>
      <c r="D149" s="12">
        <f>+I157</f>
        <v>25.943999999999999</v>
      </c>
      <c r="E149" s="228"/>
      <c r="F149" s="228"/>
      <c r="G149" s="228"/>
      <c r="H149" s="228"/>
      <c r="I149" s="287"/>
    </row>
    <row r="150" spans="1:9" ht="18.600000000000001" customHeight="1">
      <c r="A150" s="290"/>
      <c r="B150" s="5" t="s">
        <v>542</v>
      </c>
      <c r="C150" s="46" t="s">
        <v>93</v>
      </c>
      <c r="D150" s="47"/>
      <c r="E150" s="228">
        <v>1.6</v>
      </c>
      <c r="F150" s="228">
        <v>1.6</v>
      </c>
      <c r="G150" s="228">
        <v>0.1</v>
      </c>
      <c r="H150" s="228">
        <v>27</v>
      </c>
      <c r="I150" s="287">
        <f t="shared" ref="I150:I156" si="6">+H150*G150*F150*E150</f>
        <v>6.9120000000000008</v>
      </c>
    </row>
    <row r="151" spans="1:9" ht="18.600000000000001" customHeight="1">
      <c r="A151" s="290"/>
      <c r="B151" s="5" t="s">
        <v>543</v>
      </c>
      <c r="C151" s="46" t="s">
        <v>93</v>
      </c>
      <c r="D151" s="47"/>
      <c r="E151" s="228">
        <v>1.1000000000000001</v>
      </c>
      <c r="F151" s="228">
        <v>1.6</v>
      </c>
      <c r="G151" s="228">
        <v>0.1</v>
      </c>
      <c r="H151" s="228">
        <v>2</v>
      </c>
      <c r="I151" s="287">
        <f t="shared" si="6"/>
        <v>0.35200000000000009</v>
      </c>
    </row>
    <row r="152" spans="1:9" ht="18.600000000000001" customHeight="1">
      <c r="A152" s="290"/>
      <c r="B152" s="5" t="s">
        <v>544</v>
      </c>
      <c r="C152" s="46" t="s">
        <v>93</v>
      </c>
      <c r="D152" s="47"/>
      <c r="E152" s="228">
        <v>1.6</v>
      </c>
      <c r="F152" s="228">
        <v>3</v>
      </c>
      <c r="G152" s="228">
        <v>0.1</v>
      </c>
      <c r="H152" s="228">
        <v>2</v>
      </c>
      <c r="I152" s="287">
        <f t="shared" si="6"/>
        <v>0.96000000000000019</v>
      </c>
    </row>
    <row r="153" spans="1:9" ht="18.600000000000001" customHeight="1">
      <c r="A153" s="290"/>
      <c r="B153" s="5" t="s">
        <v>597</v>
      </c>
      <c r="C153" s="46" t="s">
        <v>93</v>
      </c>
      <c r="D153" s="49"/>
      <c r="E153" s="228">
        <v>13.8</v>
      </c>
      <c r="F153" s="228">
        <v>0.7</v>
      </c>
      <c r="G153" s="228">
        <v>0.1</v>
      </c>
      <c r="H153" s="228">
        <v>6</v>
      </c>
      <c r="I153" s="287">
        <f t="shared" si="6"/>
        <v>5.7960000000000012</v>
      </c>
    </row>
    <row r="154" spans="1:9" ht="18.600000000000001" customHeight="1">
      <c r="A154" s="290"/>
      <c r="B154" s="5" t="s">
        <v>598</v>
      </c>
      <c r="C154" s="46" t="s">
        <v>93</v>
      </c>
      <c r="D154" s="49"/>
      <c r="E154" s="228">
        <v>20.2</v>
      </c>
      <c r="F154" s="228">
        <v>0.7</v>
      </c>
      <c r="G154" s="228">
        <v>0.1</v>
      </c>
      <c r="H154" s="228">
        <v>4</v>
      </c>
      <c r="I154" s="287">
        <f t="shared" si="6"/>
        <v>5.6559999999999988</v>
      </c>
    </row>
    <row r="155" spans="1:9" ht="18.600000000000001" customHeight="1">
      <c r="A155" s="290"/>
      <c r="B155" s="5" t="s">
        <v>733</v>
      </c>
      <c r="C155" s="46" t="s">
        <v>93</v>
      </c>
      <c r="D155" s="49"/>
      <c r="E155" s="228">
        <v>82</v>
      </c>
      <c r="F155" s="228">
        <v>0.7</v>
      </c>
      <c r="G155" s="228">
        <v>0.1</v>
      </c>
      <c r="H155" s="228">
        <v>1</v>
      </c>
      <c r="I155" s="287">
        <f t="shared" si="6"/>
        <v>5.7399999999999993</v>
      </c>
    </row>
    <row r="156" spans="1:9" ht="18.600000000000001" customHeight="1">
      <c r="A156" s="290"/>
      <c r="B156" s="5" t="s">
        <v>599</v>
      </c>
      <c r="C156" s="46" t="s">
        <v>93</v>
      </c>
      <c r="D156" s="49"/>
      <c r="E156" s="228">
        <v>4.4000000000000004</v>
      </c>
      <c r="F156" s="228">
        <v>0.6</v>
      </c>
      <c r="G156" s="228">
        <v>0.1</v>
      </c>
      <c r="H156" s="228">
        <v>2</v>
      </c>
      <c r="I156" s="287">
        <f t="shared" si="6"/>
        <v>0.52800000000000002</v>
      </c>
    </row>
    <row r="157" spans="1:9" ht="18.600000000000001" customHeight="1">
      <c r="A157" s="290"/>
      <c r="B157" s="637" t="s">
        <v>600</v>
      </c>
      <c r="C157" s="637"/>
      <c r="D157" s="637"/>
      <c r="E157" s="637"/>
      <c r="F157" s="637"/>
      <c r="G157" s="637"/>
      <c r="H157" s="228"/>
      <c r="I157" s="247">
        <f>SUM(I150:I156)</f>
        <v>25.943999999999999</v>
      </c>
    </row>
    <row r="158" spans="1:9" ht="18.600000000000001" customHeight="1">
      <c r="A158" s="290"/>
      <c r="B158" s="1"/>
      <c r="C158" s="11"/>
      <c r="D158" s="12"/>
      <c r="E158" s="228"/>
      <c r="F158" s="228"/>
      <c r="G158" s="228"/>
      <c r="H158" s="228"/>
      <c r="I158" s="287"/>
    </row>
    <row r="159" spans="1:9" ht="91.2" customHeight="1">
      <c r="A159" s="290" t="s">
        <v>41</v>
      </c>
      <c r="B159" s="1" t="s">
        <v>223</v>
      </c>
      <c r="C159" s="11" t="s">
        <v>93</v>
      </c>
      <c r="D159" s="12">
        <f>+I166</f>
        <v>65.768000000000001</v>
      </c>
      <c r="E159" s="228"/>
      <c r="F159" s="228"/>
      <c r="G159" s="228"/>
      <c r="H159" s="228"/>
      <c r="I159" s="287"/>
    </row>
    <row r="160" spans="1:9" ht="21.6" customHeight="1">
      <c r="A160" s="290"/>
      <c r="B160" s="5" t="s">
        <v>542</v>
      </c>
      <c r="C160" s="46" t="s">
        <v>93</v>
      </c>
      <c r="D160" s="47"/>
      <c r="E160" s="228">
        <v>1.5</v>
      </c>
      <c r="F160" s="228">
        <v>1.5</v>
      </c>
      <c r="G160" s="228">
        <v>0.5</v>
      </c>
      <c r="H160" s="228">
        <v>27</v>
      </c>
      <c r="I160" s="287">
        <f t="shared" ref="I160:I165" si="7">+H160*G160*F160*E160</f>
        <v>30.375</v>
      </c>
    </row>
    <row r="161" spans="1:9" ht="21.6" customHeight="1">
      <c r="A161" s="290"/>
      <c r="B161" s="5" t="s">
        <v>543</v>
      </c>
      <c r="C161" s="46" t="s">
        <v>93</v>
      </c>
      <c r="D161" s="47"/>
      <c r="E161" s="228">
        <v>1</v>
      </c>
      <c r="F161" s="228">
        <v>1.5</v>
      </c>
      <c r="G161" s="228">
        <v>0.5</v>
      </c>
      <c r="H161" s="228">
        <v>2</v>
      </c>
      <c r="I161" s="287">
        <f t="shared" si="7"/>
        <v>1.5</v>
      </c>
    </row>
    <row r="162" spans="1:9" ht="21.6" customHeight="1">
      <c r="A162" s="290"/>
      <c r="B162" s="5" t="s">
        <v>544</v>
      </c>
      <c r="C162" s="46" t="s">
        <v>93</v>
      </c>
      <c r="D162" s="47"/>
      <c r="E162" s="228">
        <v>1.5</v>
      </c>
      <c r="F162" s="228">
        <v>3</v>
      </c>
      <c r="G162" s="228">
        <v>0.5</v>
      </c>
      <c r="H162" s="228">
        <v>2</v>
      </c>
      <c r="I162" s="287">
        <f t="shared" si="7"/>
        <v>4.5</v>
      </c>
    </row>
    <row r="163" spans="1:9" ht="21.6" customHeight="1">
      <c r="A163" s="290"/>
      <c r="B163" s="5" t="s">
        <v>601</v>
      </c>
      <c r="C163" s="46" t="s">
        <v>93</v>
      </c>
      <c r="D163" s="12"/>
      <c r="E163" s="228">
        <v>0.35</v>
      </c>
      <c r="F163" s="228">
        <v>0.35</v>
      </c>
      <c r="G163" s="228">
        <v>8.1999999999999993</v>
      </c>
      <c r="H163" s="228">
        <v>24</v>
      </c>
      <c r="I163" s="287">
        <f t="shared" si="7"/>
        <v>24.107999999999997</v>
      </c>
    </row>
    <row r="164" spans="1:9" ht="21.6" customHeight="1">
      <c r="A164" s="290"/>
      <c r="B164" s="5" t="s">
        <v>602</v>
      </c>
      <c r="C164" s="46" t="s">
        <v>93</v>
      </c>
      <c r="D164" s="12"/>
      <c r="E164" s="228">
        <v>0.25</v>
      </c>
      <c r="F164" s="228">
        <v>0.35</v>
      </c>
      <c r="G164" s="228">
        <v>10.199999999999999</v>
      </c>
      <c r="H164" s="228">
        <v>4</v>
      </c>
      <c r="I164" s="287">
        <f t="shared" si="7"/>
        <v>3.5699999999999994</v>
      </c>
    </row>
    <row r="165" spans="1:9" ht="21.6" customHeight="1">
      <c r="A165" s="290"/>
      <c r="B165" s="5" t="s">
        <v>603</v>
      </c>
      <c r="C165" s="46" t="s">
        <v>93</v>
      </c>
      <c r="D165" s="12"/>
      <c r="E165" s="228">
        <v>0.35</v>
      </c>
      <c r="F165" s="228">
        <v>0.35</v>
      </c>
      <c r="G165" s="228">
        <v>3.5</v>
      </c>
      <c r="H165" s="228">
        <v>4</v>
      </c>
      <c r="I165" s="287">
        <f t="shared" si="7"/>
        <v>1.7149999999999996</v>
      </c>
    </row>
    <row r="166" spans="1:9" ht="21.6" customHeight="1">
      <c r="A166" s="294"/>
      <c r="B166" s="653" t="s">
        <v>604</v>
      </c>
      <c r="C166" s="653"/>
      <c r="D166" s="653"/>
      <c r="E166" s="653"/>
      <c r="F166" s="653"/>
      <c r="G166" s="653"/>
      <c r="H166" s="228"/>
      <c r="I166" s="247">
        <f>SUM(I160:I165)</f>
        <v>65.768000000000001</v>
      </c>
    </row>
    <row r="167" spans="1:9" ht="85.95" customHeight="1">
      <c r="A167" s="290" t="s">
        <v>42</v>
      </c>
      <c r="B167" s="1" t="s">
        <v>607</v>
      </c>
      <c r="C167" s="11" t="s">
        <v>93</v>
      </c>
      <c r="D167" s="12">
        <f>+I172</f>
        <v>42.552999999999997</v>
      </c>
      <c r="E167" s="228"/>
      <c r="F167" s="228"/>
      <c r="G167" s="228"/>
      <c r="H167" s="228"/>
      <c r="I167" s="287"/>
    </row>
    <row r="168" spans="1:9" ht="20.399999999999999" customHeight="1">
      <c r="A168" s="290"/>
      <c r="B168" s="5" t="s">
        <v>605</v>
      </c>
      <c r="C168" s="46" t="s">
        <v>93</v>
      </c>
      <c r="D168" s="49"/>
      <c r="E168" s="228">
        <v>13.6</v>
      </c>
      <c r="F168" s="228">
        <v>0.35</v>
      </c>
      <c r="G168" s="228">
        <v>0.3</v>
      </c>
      <c r="H168" s="228">
        <v>12</v>
      </c>
      <c r="I168" s="287">
        <f>+H168*F168*E168*G168</f>
        <v>17.135999999999996</v>
      </c>
    </row>
    <row r="169" spans="1:9" ht="20.399999999999999" customHeight="1">
      <c r="A169" s="290"/>
      <c r="B169" s="5" t="s">
        <v>578</v>
      </c>
      <c r="C169" s="46" t="s">
        <v>93</v>
      </c>
      <c r="D169" s="49"/>
      <c r="E169" s="228">
        <v>20.6</v>
      </c>
      <c r="F169" s="228">
        <v>0.35</v>
      </c>
      <c r="G169" s="228">
        <v>0.3</v>
      </c>
      <c r="H169" s="228">
        <v>8</v>
      </c>
      <c r="I169" s="287">
        <f t="shared" ref="I169:I171" si="8">+H169*F169*E169*G169</f>
        <v>17.303999999999998</v>
      </c>
    </row>
    <row r="170" spans="1:9" ht="20.399999999999999" customHeight="1">
      <c r="A170" s="290"/>
      <c r="B170" s="5" t="s">
        <v>734</v>
      </c>
      <c r="C170" s="46" t="s">
        <v>93</v>
      </c>
      <c r="D170" s="49"/>
      <c r="E170" s="228">
        <v>26</v>
      </c>
      <c r="F170" s="228">
        <v>0.35</v>
      </c>
      <c r="G170" s="228">
        <v>0.35</v>
      </c>
      <c r="H170" s="228">
        <v>2</v>
      </c>
      <c r="I170" s="287">
        <f t="shared" si="8"/>
        <v>6.3699999999999992</v>
      </c>
    </row>
    <row r="171" spans="1:9" ht="20.399999999999999" customHeight="1">
      <c r="A171" s="290"/>
      <c r="B171" s="5" t="s">
        <v>606</v>
      </c>
      <c r="C171" s="46" t="s">
        <v>93</v>
      </c>
      <c r="D171" s="12"/>
      <c r="E171" s="228">
        <v>16.600000000000001</v>
      </c>
      <c r="F171" s="228">
        <v>0.35</v>
      </c>
      <c r="G171" s="228">
        <v>0.3</v>
      </c>
      <c r="H171" s="228">
        <v>1</v>
      </c>
      <c r="I171" s="287">
        <f t="shared" si="8"/>
        <v>1.7430000000000001</v>
      </c>
    </row>
    <row r="172" spans="1:9" ht="20.399999999999999" customHeight="1">
      <c r="A172" s="294"/>
      <c r="B172" s="653" t="s">
        <v>608</v>
      </c>
      <c r="C172" s="653"/>
      <c r="D172" s="653"/>
      <c r="E172" s="653"/>
      <c r="F172" s="653"/>
      <c r="G172" s="653"/>
      <c r="H172" s="276"/>
      <c r="I172" s="247">
        <f>SUM(I168:I171)</f>
        <v>42.552999999999997</v>
      </c>
    </row>
    <row r="173" spans="1:9" ht="81" customHeight="1">
      <c r="A173" s="290" t="s">
        <v>256</v>
      </c>
      <c r="B173" s="1" t="s">
        <v>224</v>
      </c>
      <c r="C173" s="11" t="s">
        <v>93</v>
      </c>
      <c r="D173" s="12">
        <f>+I182</f>
        <v>136.374</v>
      </c>
      <c r="E173" s="228"/>
      <c r="F173" s="228"/>
      <c r="G173" s="228"/>
      <c r="H173" s="228"/>
      <c r="I173" s="287"/>
    </row>
    <row r="174" spans="1:9" ht="17.399999999999999" customHeight="1">
      <c r="A174" s="290"/>
      <c r="B174" s="5" t="s">
        <v>609</v>
      </c>
      <c r="C174" s="11" t="s">
        <v>93</v>
      </c>
      <c r="D174" s="12"/>
      <c r="E174" s="228">
        <v>22.8</v>
      </c>
      <c r="F174" s="228">
        <v>15.8</v>
      </c>
      <c r="G174" s="228">
        <v>0.15</v>
      </c>
      <c r="H174" s="228">
        <v>2</v>
      </c>
      <c r="I174" s="287">
        <f t="shared" ref="I174:I181" si="9">+H174*G174*F174*E174</f>
        <v>108.072</v>
      </c>
    </row>
    <row r="175" spans="1:9" ht="17.399999999999999" customHeight="1">
      <c r="A175" s="290"/>
      <c r="B175" s="5" t="s">
        <v>610</v>
      </c>
      <c r="C175" s="11" t="s">
        <v>93</v>
      </c>
      <c r="D175" s="12"/>
      <c r="E175" s="228">
        <v>4.9000000000000004</v>
      </c>
      <c r="F175" s="228">
        <v>1</v>
      </c>
      <c r="G175" s="228">
        <v>0.15</v>
      </c>
      <c r="H175" s="228">
        <v>2</v>
      </c>
      <c r="I175" s="287">
        <f t="shared" si="9"/>
        <v>1.47</v>
      </c>
    </row>
    <row r="176" spans="1:9" ht="17.399999999999999" customHeight="1">
      <c r="A176" s="290"/>
      <c r="B176" s="5" t="s">
        <v>611</v>
      </c>
      <c r="C176" s="11" t="s">
        <v>93</v>
      </c>
      <c r="D176" s="12"/>
      <c r="E176" s="228">
        <v>21.2</v>
      </c>
      <c r="F176" s="228">
        <v>1.6</v>
      </c>
      <c r="G176" s="228">
        <v>0.15</v>
      </c>
      <c r="H176" s="228">
        <v>1</v>
      </c>
      <c r="I176" s="287">
        <f t="shared" si="9"/>
        <v>5.0880000000000001</v>
      </c>
    </row>
    <row r="177" spans="1:9" ht="17.399999999999999" customHeight="1">
      <c r="A177" s="290"/>
      <c r="B177" s="5" t="s">
        <v>614</v>
      </c>
      <c r="C177" s="11" t="s">
        <v>93</v>
      </c>
      <c r="D177" s="12"/>
      <c r="E177" s="228">
        <v>21.2</v>
      </c>
      <c r="F177" s="228">
        <v>0.15</v>
      </c>
      <c r="G177" s="228">
        <v>0.4</v>
      </c>
      <c r="H177" s="228">
        <v>1</v>
      </c>
      <c r="I177" s="287">
        <f t="shared" si="9"/>
        <v>1.272</v>
      </c>
    </row>
    <row r="178" spans="1:9" ht="17.399999999999999" customHeight="1">
      <c r="A178" s="290"/>
      <c r="B178" s="5" t="s">
        <v>612</v>
      </c>
      <c r="C178" s="11" t="s">
        <v>93</v>
      </c>
      <c r="D178" s="12"/>
      <c r="E178" s="228">
        <v>3.34</v>
      </c>
      <c r="F178" s="228">
        <v>1.5</v>
      </c>
      <c r="G178" s="228">
        <v>0.15</v>
      </c>
      <c r="H178" s="228">
        <v>4</v>
      </c>
      <c r="I178" s="287">
        <f t="shared" si="9"/>
        <v>3.0059999999999998</v>
      </c>
    </row>
    <row r="179" spans="1:9" ht="17.399999999999999" customHeight="1">
      <c r="A179" s="290"/>
      <c r="B179" s="5" t="s">
        <v>615</v>
      </c>
      <c r="C179" s="11" t="s">
        <v>93</v>
      </c>
      <c r="D179" s="12"/>
      <c r="E179" s="228">
        <v>74</v>
      </c>
      <c r="F179" s="228">
        <v>1</v>
      </c>
      <c r="G179" s="228">
        <v>0.15</v>
      </c>
      <c r="H179" s="228">
        <v>1</v>
      </c>
      <c r="I179" s="287">
        <f t="shared" si="9"/>
        <v>11.1</v>
      </c>
    </row>
    <row r="180" spans="1:9" ht="17.399999999999999" customHeight="1">
      <c r="A180" s="290"/>
      <c r="B180" s="5" t="s">
        <v>613</v>
      </c>
      <c r="C180" s="11" t="s">
        <v>93</v>
      </c>
      <c r="D180" s="12"/>
      <c r="E180" s="228">
        <v>13.4</v>
      </c>
      <c r="F180" s="228">
        <v>1</v>
      </c>
      <c r="G180" s="228">
        <v>0.15</v>
      </c>
      <c r="H180" s="228">
        <v>1</v>
      </c>
      <c r="I180" s="287">
        <f t="shared" si="9"/>
        <v>2.0099999999999998</v>
      </c>
    </row>
    <row r="181" spans="1:9" ht="17.399999999999999" customHeight="1">
      <c r="A181" s="290"/>
      <c r="B181" s="5" t="s">
        <v>616</v>
      </c>
      <c r="C181" s="11" t="s">
        <v>93</v>
      </c>
      <c r="D181" s="12"/>
      <c r="E181" s="228">
        <v>6.6</v>
      </c>
      <c r="F181" s="228">
        <v>4.4000000000000004</v>
      </c>
      <c r="G181" s="228">
        <v>0.15</v>
      </c>
      <c r="H181" s="228">
        <v>1</v>
      </c>
      <c r="I181" s="287">
        <f t="shared" si="9"/>
        <v>4.3559999999999999</v>
      </c>
    </row>
    <row r="182" spans="1:9" ht="17.399999999999999" customHeight="1">
      <c r="A182" s="290"/>
      <c r="B182" s="637" t="s">
        <v>617</v>
      </c>
      <c r="C182" s="637"/>
      <c r="D182" s="637"/>
      <c r="E182" s="637"/>
      <c r="F182" s="637"/>
      <c r="G182" s="637"/>
      <c r="H182" s="228"/>
      <c r="I182" s="247">
        <f>SUM(I174:I181)</f>
        <v>136.374</v>
      </c>
    </row>
    <row r="183" spans="1:9" ht="78.599999999999994" customHeight="1">
      <c r="A183" s="290" t="s">
        <v>257</v>
      </c>
      <c r="B183" s="1" t="s">
        <v>98</v>
      </c>
      <c r="C183" s="11" t="s">
        <v>4</v>
      </c>
      <c r="D183" s="12">
        <v>200</v>
      </c>
      <c r="E183" s="228"/>
      <c r="F183" s="228"/>
      <c r="G183" s="228"/>
      <c r="H183" s="228"/>
      <c r="I183" s="287"/>
    </row>
    <row r="184" spans="1:9" ht="27" customHeight="1">
      <c r="A184" s="291"/>
      <c r="B184" s="6" t="s">
        <v>43</v>
      </c>
      <c r="C184" s="6"/>
      <c r="D184" s="7"/>
      <c r="E184" s="228"/>
      <c r="F184" s="228"/>
      <c r="G184" s="228"/>
      <c r="H184" s="228"/>
      <c r="I184" s="287"/>
    </row>
    <row r="185" spans="1:9" ht="27" customHeight="1">
      <c r="A185" s="292">
        <v>1.5</v>
      </c>
      <c r="B185" s="8" t="s">
        <v>225</v>
      </c>
      <c r="C185" s="8"/>
      <c r="D185" s="9"/>
      <c r="E185" s="228"/>
      <c r="F185" s="228"/>
      <c r="G185" s="228"/>
      <c r="H185" s="228"/>
      <c r="I185" s="287"/>
    </row>
    <row r="186" spans="1:9" ht="102" customHeight="1">
      <c r="A186" s="290" t="s">
        <v>44</v>
      </c>
      <c r="B186" s="1" t="s">
        <v>360</v>
      </c>
      <c r="C186" s="11" t="s">
        <v>94</v>
      </c>
      <c r="D186" s="13">
        <f>+I190</f>
        <v>142.39999999999998</v>
      </c>
      <c r="E186" s="228"/>
      <c r="F186" s="228"/>
      <c r="G186" s="228"/>
      <c r="H186" s="228"/>
      <c r="I186" s="287"/>
    </row>
    <row r="187" spans="1:9" ht="17.399999999999999" customHeight="1">
      <c r="A187" s="290"/>
      <c r="B187" s="5" t="s">
        <v>619</v>
      </c>
      <c r="C187" s="11" t="s">
        <v>94</v>
      </c>
      <c r="D187" s="49"/>
      <c r="E187" s="228">
        <v>1</v>
      </c>
      <c r="F187" s="228"/>
      <c r="G187" s="228">
        <v>2</v>
      </c>
      <c r="H187" s="228">
        <v>65</v>
      </c>
      <c r="I187" s="287">
        <f>+H187*G187*E187</f>
        <v>130</v>
      </c>
    </row>
    <row r="188" spans="1:9" ht="17.399999999999999" customHeight="1">
      <c r="A188" s="290"/>
      <c r="B188" s="5" t="s">
        <v>620</v>
      </c>
      <c r="C188" s="11" t="s">
        <v>94</v>
      </c>
      <c r="D188" s="49"/>
      <c r="E188" s="228">
        <v>0.5</v>
      </c>
      <c r="F188" s="228"/>
      <c r="G188" s="228">
        <v>0.6</v>
      </c>
      <c r="H188" s="228">
        <v>4</v>
      </c>
      <c r="I188" s="287">
        <f>+H188*G188*E188</f>
        <v>1.2</v>
      </c>
    </row>
    <row r="189" spans="1:9" ht="17.399999999999999" customHeight="1">
      <c r="A189" s="290"/>
      <c r="B189" s="5" t="s">
        <v>621</v>
      </c>
      <c r="C189" s="11" t="s">
        <v>94</v>
      </c>
      <c r="D189" s="49"/>
      <c r="E189" s="228">
        <v>2</v>
      </c>
      <c r="F189" s="228"/>
      <c r="G189" s="228">
        <v>5.6</v>
      </c>
      <c r="H189" s="228">
        <v>1</v>
      </c>
      <c r="I189" s="287">
        <f>+H189*G189*E189</f>
        <v>11.2</v>
      </c>
    </row>
    <row r="190" spans="1:9" ht="17.399999999999999" customHeight="1">
      <c r="A190" s="290"/>
      <c r="B190" s="637" t="s">
        <v>618</v>
      </c>
      <c r="C190" s="637"/>
      <c r="D190" s="637"/>
      <c r="E190" s="637"/>
      <c r="F190" s="637"/>
      <c r="G190" s="637"/>
      <c r="H190" s="228"/>
      <c r="I190" s="247">
        <f>SUM(I187:I189)</f>
        <v>142.39999999999998</v>
      </c>
    </row>
    <row r="191" spans="1:9" ht="86.4">
      <c r="A191" s="290" t="s">
        <v>45</v>
      </c>
      <c r="B191" s="1" t="s">
        <v>359</v>
      </c>
      <c r="C191" s="11" t="s">
        <v>94</v>
      </c>
      <c r="D191" s="13">
        <f>+I194</f>
        <v>77.006</v>
      </c>
      <c r="E191" s="228"/>
      <c r="F191" s="228"/>
      <c r="G191" s="228"/>
      <c r="H191" s="228"/>
      <c r="I191" s="287"/>
    </row>
    <row r="192" spans="1:9" ht="14.4">
      <c r="A192" s="290"/>
      <c r="B192" s="5" t="s">
        <v>622</v>
      </c>
      <c r="C192" s="46" t="s">
        <v>93</v>
      </c>
      <c r="D192" s="49"/>
      <c r="E192" s="228">
        <v>1</v>
      </c>
      <c r="F192" s="228"/>
      <c r="G192" s="228">
        <v>2.77</v>
      </c>
      <c r="H192" s="228">
        <v>20</v>
      </c>
      <c r="I192" s="287">
        <f>+H192*G192*E192</f>
        <v>55.4</v>
      </c>
    </row>
    <row r="193" spans="1:9" ht="14.4">
      <c r="A193" s="290"/>
      <c r="B193" s="5" t="s">
        <v>623</v>
      </c>
      <c r="C193" s="46" t="s">
        <v>93</v>
      </c>
      <c r="D193" s="49"/>
      <c r="E193" s="228">
        <v>1.3</v>
      </c>
      <c r="F193" s="228"/>
      <c r="G193" s="228">
        <v>2.77</v>
      </c>
      <c r="H193" s="228">
        <v>6</v>
      </c>
      <c r="I193" s="287">
        <f>+H193*G193*E193</f>
        <v>21.606000000000002</v>
      </c>
    </row>
    <row r="194" spans="1:9" ht="14.4">
      <c r="A194" s="290"/>
      <c r="B194" s="637" t="s">
        <v>618</v>
      </c>
      <c r="C194" s="637"/>
      <c r="D194" s="637"/>
      <c r="E194" s="637"/>
      <c r="F194" s="637"/>
      <c r="G194" s="637"/>
      <c r="H194" s="228"/>
      <c r="I194" s="247">
        <f>SUM(I192:I193)</f>
        <v>77.006</v>
      </c>
    </row>
    <row r="195" spans="1:9" ht="14.4">
      <c r="A195" s="290"/>
      <c r="B195" s="1"/>
      <c r="C195" s="11"/>
      <c r="D195" s="13"/>
      <c r="E195" s="228"/>
      <c r="F195" s="228"/>
      <c r="G195" s="228"/>
      <c r="H195" s="228"/>
      <c r="I195" s="287"/>
    </row>
    <row r="196" spans="1:9" ht="137.4" customHeight="1">
      <c r="A196" s="290" t="s">
        <v>46</v>
      </c>
      <c r="B196" s="1" t="s">
        <v>355</v>
      </c>
      <c r="C196" s="11" t="s">
        <v>94</v>
      </c>
      <c r="D196" s="13">
        <f>+I197</f>
        <v>27.7</v>
      </c>
      <c r="E196" s="228"/>
      <c r="F196" s="228"/>
      <c r="G196" s="228"/>
      <c r="H196" s="228"/>
      <c r="I196" s="287"/>
    </row>
    <row r="197" spans="1:9" ht="14.4">
      <c r="A197" s="290"/>
      <c r="B197" s="228" t="s">
        <v>624</v>
      </c>
      <c r="C197" s="11" t="s">
        <v>94</v>
      </c>
      <c r="D197" s="229"/>
      <c r="E197" s="228">
        <v>2</v>
      </c>
      <c r="F197" s="228"/>
      <c r="G197" s="228">
        <v>2.77</v>
      </c>
      <c r="H197" s="228">
        <v>5</v>
      </c>
      <c r="I197" s="287">
        <f>+H197*G197*E197</f>
        <v>27.7</v>
      </c>
    </row>
    <row r="198" spans="1:9" ht="58.5" customHeight="1">
      <c r="A198" s="290" t="s">
        <v>258</v>
      </c>
      <c r="B198" s="1" t="s">
        <v>226</v>
      </c>
      <c r="C198" s="11" t="s">
        <v>94</v>
      </c>
      <c r="D198" s="13">
        <v>42</v>
      </c>
      <c r="E198" s="228"/>
      <c r="F198" s="228"/>
      <c r="G198" s="228"/>
      <c r="H198" s="228"/>
      <c r="I198" s="287"/>
    </row>
    <row r="199" spans="1:9" ht="27" customHeight="1">
      <c r="A199" s="291"/>
      <c r="B199" s="6" t="s">
        <v>227</v>
      </c>
      <c r="C199" s="6"/>
      <c r="D199" s="7"/>
      <c r="E199" s="228"/>
      <c r="F199" s="228"/>
      <c r="G199" s="228"/>
      <c r="H199" s="228"/>
      <c r="I199" s="287"/>
    </row>
    <row r="200" spans="1:9" ht="27" customHeight="1">
      <c r="A200" s="292">
        <v>1.6</v>
      </c>
      <c r="B200" s="648" t="s">
        <v>254</v>
      </c>
      <c r="C200" s="648"/>
      <c r="D200" s="648"/>
      <c r="E200" s="228"/>
      <c r="F200" s="228"/>
      <c r="G200" s="228"/>
      <c r="H200" s="228"/>
      <c r="I200" s="287"/>
    </row>
    <row r="201" spans="1:9" ht="75.599999999999994" customHeight="1">
      <c r="A201" s="649" t="s">
        <v>106</v>
      </c>
      <c r="B201" s="650"/>
      <c r="C201" s="650"/>
      <c r="D201" s="650"/>
      <c r="E201" s="228"/>
      <c r="F201" s="228"/>
      <c r="G201" s="228"/>
      <c r="H201" s="228"/>
      <c r="I201" s="287"/>
    </row>
    <row r="202" spans="1:9" ht="56.4" customHeight="1">
      <c r="A202" s="295" t="s">
        <v>47</v>
      </c>
      <c r="B202" s="1" t="s">
        <v>345</v>
      </c>
      <c r="C202" s="44" t="s">
        <v>229</v>
      </c>
      <c r="D202" s="65">
        <f>+I209</f>
        <v>497.71999999999997</v>
      </c>
      <c r="E202" s="228"/>
      <c r="F202" s="228"/>
      <c r="G202" s="228"/>
      <c r="H202" s="228"/>
      <c r="I202" s="287"/>
    </row>
    <row r="203" spans="1:9" ht="16.8" customHeight="1">
      <c r="A203" s="295"/>
      <c r="B203" s="5" t="s">
        <v>625</v>
      </c>
      <c r="C203" s="44" t="s">
        <v>229</v>
      </c>
      <c r="D203" s="65"/>
      <c r="E203" s="228">
        <v>74</v>
      </c>
      <c r="F203" s="228"/>
      <c r="G203" s="228">
        <v>8.1999999999999993</v>
      </c>
      <c r="H203" s="228">
        <v>1</v>
      </c>
      <c r="I203" s="287">
        <f t="shared" ref="I203:I208" si="10">+H203*G203*E203</f>
        <v>606.79999999999995</v>
      </c>
    </row>
    <row r="204" spans="1:9" ht="16.8" customHeight="1">
      <c r="A204" s="295"/>
      <c r="B204" s="5" t="s">
        <v>630</v>
      </c>
      <c r="C204" s="44"/>
      <c r="D204" s="65"/>
      <c r="E204" s="228">
        <v>14.8</v>
      </c>
      <c r="F204" s="228"/>
      <c r="G204" s="228">
        <v>3</v>
      </c>
      <c r="H204" s="228">
        <v>1</v>
      </c>
      <c r="I204" s="287">
        <f t="shared" si="10"/>
        <v>44.400000000000006</v>
      </c>
    </row>
    <row r="205" spans="1:9" ht="16.8" customHeight="1">
      <c r="A205" s="295"/>
      <c r="B205" s="5" t="s">
        <v>626</v>
      </c>
      <c r="C205" s="44" t="s">
        <v>229</v>
      </c>
      <c r="D205" s="65"/>
      <c r="E205" s="228">
        <v>-1</v>
      </c>
      <c r="F205" s="228"/>
      <c r="G205" s="228">
        <v>2</v>
      </c>
      <c r="H205" s="228">
        <v>65</v>
      </c>
      <c r="I205" s="287">
        <f t="shared" si="10"/>
        <v>-130</v>
      </c>
    </row>
    <row r="206" spans="1:9" ht="16.8" customHeight="1">
      <c r="A206" s="295"/>
      <c r="B206" s="5" t="s">
        <v>582</v>
      </c>
      <c r="C206" s="44" t="s">
        <v>229</v>
      </c>
      <c r="D206" s="65"/>
      <c r="E206" s="228">
        <v>-2</v>
      </c>
      <c r="F206" s="228"/>
      <c r="G206" s="228">
        <v>2.77</v>
      </c>
      <c r="H206" s="228">
        <v>2</v>
      </c>
      <c r="I206" s="287">
        <f t="shared" si="10"/>
        <v>-11.08</v>
      </c>
    </row>
    <row r="207" spans="1:9" ht="16.8" customHeight="1">
      <c r="A207" s="295"/>
      <c r="B207" s="5" t="s">
        <v>627</v>
      </c>
      <c r="C207" s="44" t="s">
        <v>229</v>
      </c>
      <c r="D207" s="65"/>
      <c r="E207" s="228">
        <v>-2</v>
      </c>
      <c r="F207" s="228"/>
      <c r="G207" s="228">
        <v>5.6</v>
      </c>
      <c r="H207" s="228">
        <v>1</v>
      </c>
      <c r="I207" s="287">
        <f t="shared" si="10"/>
        <v>-11.2</v>
      </c>
    </row>
    <row r="208" spans="1:9" ht="16.8" customHeight="1">
      <c r="A208" s="295"/>
      <c r="B208" s="5" t="s">
        <v>628</v>
      </c>
      <c r="C208" s="44" t="s">
        <v>229</v>
      </c>
      <c r="D208" s="65"/>
      <c r="E208" s="228">
        <v>-0.6</v>
      </c>
      <c r="F208" s="228"/>
      <c r="G208" s="228">
        <v>0.5</v>
      </c>
      <c r="H208" s="228">
        <v>4</v>
      </c>
      <c r="I208" s="287">
        <f t="shared" si="10"/>
        <v>-1.2</v>
      </c>
    </row>
    <row r="209" spans="1:9" ht="16.8" customHeight="1">
      <c r="A209" s="295"/>
      <c r="B209" s="637" t="s">
        <v>629</v>
      </c>
      <c r="C209" s="637"/>
      <c r="D209" s="637"/>
      <c r="E209" s="637"/>
      <c r="F209" s="637"/>
      <c r="G209" s="637"/>
      <c r="H209" s="228"/>
      <c r="I209" s="247">
        <f>SUM(I203:I208)</f>
        <v>497.71999999999997</v>
      </c>
    </row>
    <row r="210" spans="1:9" ht="16.8" customHeight="1">
      <c r="A210" s="295"/>
      <c r="B210" s="1"/>
      <c r="C210" s="44"/>
      <c r="D210" s="65"/>
      <c r="E210" s="228"/>
      <c r="F210" s="228"/>
      <c r="G210" s="228"/>
      <c r="H210" s="228"/>
      <c r="I210" s="287"/>
    </row>
    <row r="211" spans="1:9" ht="45.6" customHeight="1">
      <c r="A211" s="295" t="s">
        <v>48</v>
      </c>
      <c r="B211" s="1" t="s">
        <v>631</v>
      </c>
      <c r="C211" s="11" t="s">
        <v>94</v>
      </c>
      <c r="D211" s="12">
        <f>+I215</f>
        <v>55.639999999999993</v>
      </c>
      <c r="E211" s="228"/>
      <c r="F211" s="228"/>
      <c r="G211" s="228"/>
      <c r="H211" s="228"/>
      <c r="I211" s="287"/>
    </row>
    <row r="212" spans="1:9" ht="16.8" customHeight="1">
      <c r="A212" s="295"/>
      <c r="B212" s="234" t="s">
        <v>684</v>
      </c>
      <c r="C212" s="235" t="s">
        <v>229</v>
      </c>
      <c r="D212" s="236"/>
      <c r="E212" s="277">
        <v>44.4</v>
      </c>
      <c r="F212" s="277"/>
      <c r="G212" s="277">
        <v>1.5</v>
      </c>
      <c r="H212" s="277">
        <v>2</v>
      </c>
      <c r="I212" s="296">
        <f>+H212*G212*E212</f>
        <v>133.19999999999999</v>
      </c>
    </row>
    <row r="213" spans="1:9" ht="16.8" customHeight="1">
      <c r="A213" s="295"/>
      <c r="B213" s="232" t="s">
        <v>583</v>
      </c>
      <c r="C213" s="57" t="s">
        <v>229</v>
      </c>
      <c r="D213" s="231"/>
      <c r="E213" s="228">
        <v>-2</v>
      </c>
      <c r="F213" s="228"/>
      <c r="G213" s="228">
        <v>2.77</v>
      </c>
      <c r="H213" s="228">
        <v>4</v>
      </c>
      <c r="I213" s="287">
        <f>+H213*G213*E213</f>
        <v>-22.16</v>
      </c>
    </row>
    <row r="214" spans="1:9" ht="16.8" customHeight="1">
      <c r="A214" s="295"/>
      <c r="B214" s="232" t="s">
        <v>584</v>
      </c>
      <c r="C214" s="57" t="s">
        <v>229</v>
      </c>
      <c r="D214" s="231"/>
      <c r="E214" s="228">
        <v>-1</v>
      </c>
      <c r="F214" s="228"/>
      <c r="G214" s="228">
        <v>2.77</v>
      </c>
      <c r="H214" s="228">
        <v>20</v>
      </c>
      <c r="I214" s="287">
        <f>+H214*G214*E214</f>
        <v>-55.4</v>
      </c>
    </row>
    <row r="215" spans="1:9" ht="16.8" customHeight="1">
      <c r="A215" s="295"/>
      <c r="B215" s="653" t="s">
        <v>639</v>
      </c>
      <c r="C215" s="653"/>
      <c r="D215" s="653"/>
      <c r="E215" s="653"/>
      <c r="F215" s="653"/>
      <c r="G215" s="653"/>
      <c r="H215" s="228"/>
      <c r="I215" s="247">
        <f>SUM(I212:I214)</f>
        <v>55.639999999999993</v>
      </c>
    </row>
    <row r="216" spans="1:9" ht="58.5" customHeight="1">
      <c r="A216" s="295" t="s">
        <v>259</v>
      </c>
      <c r="B216" s="1" t="s">
        <v>228</v>
      </c>
      <c r="C216" s="11" t="s">
        <v>94</v>
      </c>
      <c r="D216" s="12">
        <f>+I236</f>
        <v>721.42000000000007</v>
      </c>
      <c r="E216" s="228"/>
      <c r="F216" s="228"/>
      <c r="G216" s="228"/>
      <c r="H216" s="228"/>
      <c r="I216" s="287"/>
    </row>
    <row r="217" spans="1:9" ht="15" customHeight="1">
      <c r="A217" s="295"/>
      <c r="B217" s="5" t="s">
        <v>553</v>
      </c>
      <c r="C217" s="11" t="s">
        <v>94</v>
      </c>
      <c r="D217" s="48"/>
      <c r="E217" s="228">
        <v>12.4</v>
      </c>
      <c r="F217" s="228">
        <v>6.2</v>
      </c>
      <c r="G217" s="228"/>
      <c r="H217" s="228">
        <v>2</v>
      </c>
      <c r="I217" s="287">
        <f>+H217*F217*E217</f>
        <v>153.76000000000002</v>
      </c>
    </row>
    <row r="218" spans="1:9" ht="15" customHeight="1">
      <c r="A218" s="295"/>
      <c r="B218" s="5" t="s">
        <v>554</v>
      </c>
      <c r="C218" s="11" t="s">
        <v>94</v>
      </c>
      <c r="D218" s="48"/>
      <c r="E218" s="228">
        <v>4.2</v>
      </c>
      <c r="F218" s="228">
        <v>3.8</v>
      </c>
      <c r="G218" s="228"/>
      <c r="H218" s="228">
        <v>2</v>
      </c>
      <c r="I218" s="287">
        <f t="shared" ref="I218:I235" si="11">+H218*F218*E218</f>
        <v>31.919999999999998</v>
      </c>
    </row>
    <row r="219" spans="1:9" ht="15" customHeight="1">
      <c r="A219" s="295"/>
      <c r="B219" s="5" t="s">
        <v>555</v>
      </c>
      <c r="C219" s="11" t="s">
        <v>94</v>
      </c>
      <c r="D219" s="48"/>
      <c r="E219" s="228">
        <v>4.2</v>
      </c>
      <c r="F219" s="228">
        <v>6.2</v>
      </c>
      <c r="G219" s="228"/>
      <c r="H219" s="228">
        <v>2</v>
      </c>
      <c r="I219" s="287">
        <f t="shared" si="11"/>
        <v>52.080000000000005</v>
      </c>
    </row>
    <row r="220" spans="1:9" ht="15" customHeight="1">
      <c r="A220" s="295"/>
      <c r="B220" s="5" t="s">
        <v>556</v>
      </c>
      <c r="C220" s="11" t="s">
        <v>94</v>
      </c>
      <c r="D220" s="48"/>
      <c r="E220" s="228">
        <v>4.2</v>
      </c>
      <c r="F220" s="228">
        <v>3.8</v>
      </c>
      <c r="G220" s="228"/>
      <c r="H220" s="228">
        <v>2</v>
      </c>
      <c r="I220" s="287">
        <f t="shared" si="11"/>
        <v>31.919999999999998</v>
      </c>
    </row>
    <row r="221" spans="1:9" ht="15" customHeight="1">
      <c r="A221" s="295"/>
      <c r="B221" s="5" t="s">
        <v>557</v>
      </c>
      <c r="C221" s="11" t="s">
        <v>94</v>
      </c>
      <c r="D221" s="48"/>
      <c r="E221" s="228">
        <v>3.8</v>
      </c>
      <c r="F221" s="228">
        <v>2</v>
      </c>
      <c r="G221" s="228"/>
      <c r="H221" s="228">
        <v>2</v>
      </c>
      <c r="I221" s="287">
        <f t="shared" si="11"/>
        <v>15.2</v>
      </c>
    </row>
    <row r="222" spans="1:9" ht="15" customHeight="1">
      <c r="A222" s="295"/>
      <c r="B222" s="5" t="s">
        <v>558</v>
      </c>
      <c r="C222" s="11" t="s">
        <v>94</v>
      </c>
      <c r="D222" s="48"/>
      <c r="E222" s="228">
        <v>3.8</v>
      </c>
      <c r="F222" s="228">
        <v>2.2000000000000002</v>
      </c>
      <c r="G222" s="228"/>
      <c r="H222" s="228">
        <v>2</v>
      </c>
      <c r="I222" s="287">
        <f t="shared" si="11"/>
        <v>16.72</v>
      </c>
    </row>
    <row r="223" spans="1:9" ht="15" customHeight="1">
      <c r="A223" s="295"/>
      <c r="B223" s="5" t="s">
        <v>559</v>
      </c>
      <c r="C223" s="11" t="s">
        <v>94</v>
      </c>
      <c r="D223" s="48"/>
      <c r="E223" s="228">
        <v>3.8</v>
      </c>
      <c r="F223" s="228">
        <v>4.0999999999999996</v>
      </c>
      <c r="G223" s="228"/>
      <c r="H223" s="228">
        <v>2</v>
      </c>
      <c r="I223" s="287">
        <f t="shared" si="11"/>
        <v>31.159999999999997</v>
      </c>
    </row>
    <row r="224" spans="1:9" ht="15" customHeight="1">
      <c r="A224" s="295"/>
      <c r="B224" s="5" t="s">
        <v>560</v>
      </c>
      <c r="C224" s="11" t="s">
        <v>94</v>
      </c>
      <c r="D224" s="48"/>
      <c r="E224" s="228">
        <v>4.2</v>
      </c>
      <c r="F224" s="228">
        <v>3.8</v>
      </c>
      <c r="G224" s="228"/>
      <c r="H224" s="228">
        <v>2</v>
      </c>
      <c r="I224" s="287">
        <f t="shared" si="11"/>
        <v>31.919999999999998</v>
      </c>
    </row>
    <row r="225" spans="1:9" ht="15" customHeight="1">
      <c r="A225" s="295"/>
      <c r="B225" s="5" t="s">
        <v>561</v>
      </c>
      <c r="C225" s="11" t="s">
        <v>94</v>
      </c>
      <c r="D225" s="48"/>
      <c r="E225" s="228">
        <v>5.0999999999999996</v>
      </c>
      <c r="F225" s="228">
        <v>4.2</v>
      </c>
      <c r="G225" s="228"/>
      <c r="H225" s="228">
        <v>2</v>
      </c>
      <c r="I225" s="287">
        <f t="shared" si="11"/>
        <v>42.839999999999996</v>
      </c>
    </row>
    <row r="226" spans="1:9" ht="15" customHeight="1">
      <c r="A226" s="295"/>
      <c r="B226" s="5" t="s">
        <v>562</v>
      </c>
      <c r="C226" s="11" t="s">
        <v>94</v>
      </c>
      <c r="D226" s="48"/>
      <c r="E226" s="228">
        <v>4.2</v>
      </c>
      <c r="F226" s="228">
        <v>1.8</v>
      </c>
      <c r="G226" s="228"/>
      <c r="H226" s="228">
        <v>2</v>
      </c>
      <c r="I226" s="287">
        <f t="shared" si="11"/>
        <v>15.120000000000001</v>
      </c>
    </row>
    <row r="227" spans="1:9" ht="22.2" customHeight="1">
      <c r="A227" s="295"/>
      <c r="B227" s="5" t="s">
        <v>563</v>
      </c>
      <c r="C227" s="11" t="s">
        <v>94</v>
      </c>
      <c r="D227" s="48"/>
      <c r="E227" s="228">
        <v>5.5</v>
      </c>
      <c r="F227" s="228">
        <v>3.8</v>
      </c>
      <c r="G227" s="228"/>
      <c r="H227" s="228">
        <v>2</v>
      </c>
      <c r="I227" s="287">
        <f t="shared" si="11"/>
        <v>41.8</v>
      </c>
    </row>
    <row r="228" spans="1:9" ht="22.2" customHeight="1">
      <c r="A228" s="295"/>
      <c r="B228" s="5" t="s">
        <v>564</v>
      </c>
      <c r="C228" s="11" t="s">
        <v>94</v>
      </c>
      <c r="D228" s="48"/>
      <c r="E228" s="228">
        <v>3.8</v>
      </c>
      <c r="F228" s="228">
        <v>2.7</v>
      </c>
      <c r="G228" s="228"/>
      <c r="H228" s="228">
        <v>2</v>
      </c>
      <c r="I228" s="287">
        <f t="shared" si="11"/>
        <v>20.52</v>
      </c>
    </row>
    <row r="229" spans="1:9" ht="22.2" customHeight="1">
      <c r="A229" s="295"/>
      <c r="B229" s="5" t="s">
        <v>565</v>
      </c>
      <c r="C229" s="11" t="s">
        <v>94</v>
      </c>
      <c r="D229" s="48"/>
      <c r="E229" s="228">
        <v>4.5</v>
      </c>
      <c r="F229" s="228">
        <v>3.8</v>
      </c>
      <c r="G229" s="228"/>
      <c r="H229" s="228">
        <v>2</v>
      </c>
      <c r="I229" s="287">
        <f t="shared" si="11"/>
        <v>34.199999999999996</v>
      </c>
    </row>
    <row r="230" spans="1:9" ht="22.2" customHeight="1">
      <c r="A230" s="295"/>
      <c r="B230" s="5" t="s">
        <v>566</v>
      </c>
      <c r="C230" s="11" t="s">
        <v>94</v>
      </c>
      <c r="D230" s="48"/>
      <c r="E230" s="228">
        <v>3.4</v>
      </c>
      <c r="F230" s="228">
        <v>3.8</v>
      </c>
      <c r="G230" s="228"/>
      <c r="H230" s="228">
        <v>2</v>
      </c>
      <c r="I230" s="287">
        <f t="shared" si="11"/>
        <v>25.84</v>
      </c>
    </row>
    <row r="231" spans="1:9" ht="22.2" customHeight="1">
      <c r="A231" s="295"/>
      <c r="B231" s="5" t="s">
        <v>640</v>
      </c>
      <c r="C231" s="11" t="s">
        <v>94</v>
      </c>
      <c r="D231" s="12"/>
      <c r="E231" s="228">
        <v>7</v>
      </c>
      <c r="F231" s="228">
        <v>1.5</v>
      </c>
      <c r="G231" s="228"/>
      <c r="H231" s="228">
        <v>4</v>
      </c>
      <c r="I231" s="287">
        <f t="shared" si="11"/>
        <v>42</v>
      </c>
    </row>
    <row r="232" spans="1:9" ht="22.2" customHeight="1">
      <c r="A232" s="295"/>
      <c r="B232" s="5" t="s">
        <v>641</v>
      </c>
      <c r="C232" s="11" t="s">
        <v>94</v>
      </c>
      <c r="D232" s="12"/>
      <c r="E232" s="228">
        <v>5.0999999999999996</v>
      </c>
      <c r="F232" s="228">
        <v>3.2</v>
      </c>
      <c r="G232" s="228"/>
      <c r="H232" s="228">
        <v>1</v>
      </c>
      <c r="I232" s="287">
        <f t="shared" si="11"/>
        <v>16.32</v>
      </c>
    </row>
    <row r="233" spans="1:9" ht="22.2" customHeight="1">
      <c r="A233" s="295"/>
      <c r="B233" s="5" t="s">
        <v>642</v>
      </c>
      <c r="C233" s="11" t="s">
        <v>94</v>
      </c>
      <c r="D233" s="12"/>
      <c r="E233" s="228">
        <v>74</v>
      </c>
      <c r="F233" s="228">
        <f>1-0.15</f>
        <v>0.85</v>
      </c>
      <c r="G233" s="228"/>
      <c r="H233" s="228">
        <v>1</v>
      </c>
      <c r="I233" s="287">
        <f t="shared" si="11"/>
        <v>62.9</v>
      </c>
    </row>
    <row r="234" spans="1:9" ht="22.2" customHeight="1">
      <c r="A234" s="295"/>
      <c r="B234" s="5" t="s">
        <v>643</v>
      </c>
      <c r="C234" s="11" t="s">
        <v>94</v>
      </c>
      <c r="D234" s="12"/>
      <c r="E234" s="228">
        <v>23</v>
      </c>
      <c r="F234" s="228">
        <v>2</v>
      </c>
      <c r="G234" s="228"/>
      <c r="H234" s="228">
        <v>1</v>
      </c>
      <c r="I234" s="287">
        <f t="shared" si="11"/>
        <v>46</v>
      </c>
    </row>
    <row r="235" spans="1:9" ht="22.2" customHeight="1">
      <c r="A235" s="295"/>
      <c r="B235" s="5" t="s">
        <v>644</v>
      </c>
      <c r="C235" s="11" t="s">
        <v>94</v>
      </c>
      <c r="D235" s="12"/>
      <c r="E235" s="228">
        <v>23</v>
      </c>
      <c r="F235" s="228">
        <v>0.4</v>
      </c>
      <c r="G235" s="228"/>
      <c r="H235" s="228">
        <v>1</v>
      </c>
      <c r="I235" s="287">
        <f t="shared" si="11"/>
        <v>9.2000000000000011</v>
      </c>
    </row>
    <row r="236" spans="1:9" ht="22.2" customHeight="1">
      <c r="A236" s="295"/>
      <c r="B236" s="637" t="s">
        <v>645</v>
      </c>
      <c r="C236" s="637"/>
      <c r="D236" s="637"/>
      <c r="E236" s="637"/>
      <c r="F236" s="637"/>
      <c r="G236" s="637"/>
      <c r="H236" s="228"/>
      <c r="I236" s="247">
        <f>SUM(I217:I235)</f>
        <v>721.42000000000007</v>
      </c>
    </row>
    <row r="237" spans="1:9" ht="19.2" customHeight="1">
      <c r="A237" s="295"/>
      <c r="B237" s="1"/>
      <c r="C237" s="11"/>
      <c r="D237" s="12"/>
      <c r="E237" s="228"/>
      <c r="F237" s="228"/>
      <c r="G237" s="228"/>
      <c r="H237" s="228"/>
      <c r="I237" s="287"/>
    </row>
    <row r="238" spans="1:9" ht="27" customHeight="1">
      <c r="A238" s="291"/>
      <c r="B238" s="6" t="s">
        <v>49</v>
      </c>
      <c r="C238" s="6"/>
      <c r="D238" s="7"/>
      <c r="E238" s="228"/>
      <c r="F238" s="228"/>
      <c r="G238" s="228"/>
      <c r="H238" s="228"/>
      <c r="I238" s="287"/>
    </row>
    <row r="239" spans="1:9" ht="27" customHeight="1">
      <c r="A239" s="292">
        <v>1.7</v>
      </c>
      <c r="B239" s="648" t="s">
        <v>346</v>
      </c>
      <c r="C239" s="648"/>
      <c r="D239" s="648"/>
      <c r="E239" s="228"/>
      <c r="F239" s="228"/>
      <c r="G239" s="228"/>
      <c r="H239" s="228"/>
      <c r="I239" s="287"/>
    </row>
    <row r="240" spans="1:9" ht="77.7" customHeight="1">
      <c r="A240" s="651" t="s">
        <v>99</v>
      </c>
      <c r="B240" s="652"/>
      <c r="C240" s="652"/>
      <c r="D240" s="652"/>
      <c r="E240" s="228"/>
      <c r="F240" s="228"/>
      <c r="G240" s="228"/>
      <c r="H240" s="228"/>
      <c r="I240" s="287"/>
    </row>
    <row r="241" spans="1:9" ht="73.2" customHeight="1">
      <c r="A241" s="290" t="s">
        <v>260</v>
      </c>
      <c r="B241" s="1" t="s">
        <v>101</v>
      </c>
      <c r="C241" s="14" t="s">
        <v>4</v>
      </c>
      <c r="D241" s="12">
        <f>+I244</f>
        <v>74.3</v>
      </c>
      <c r="E241" s="228"/>
      <c r="F241" s="228"/>
      <c r="G241" s="228"/>
      <c r="H241" s="228"/>
      <c r="I241" s="287"/>
    </row>
    <row r="242" spans="1:9" ht="21.6" customHeight="1">
      <c r="A242" s="290"/>
      <c r="B242" s="1" t="s">
        <v>646</v>
      </c>
      <c r="C242" s="14"/>
      <c r="D242" s="12"/>
      <c r="E242" s="228">
        <v>1.1000000000000001</v>
      </c>
      <c r="F242" s="228"/>
      <c r="G242" s="228"/>
      <c r="H242" s="228">
        <v>65</v>
      </c>
      <c r="I242" s="287">
        <f>+H242*E242</f>
        <v>71.5</v>
      </c>
    </row>
    <row r="243" spans="1:9" ht="21.6" customHeight="1">
      <c r="A243" s="290"/>
      <c r="B243" s="1" t="s">
        <v>647</v>
      </c>
      <c r="C243" s="14"/>
      <c r="D243" s="12"/>
      <c r="E243" s="228">
        <v>0.7</v>
      </c>
      <c r="F243" s="228"/>
      <c r="G243" s="228"/>
      <c r="H243" s="228">
        <v>4</v>
      </c>
      <c r="I243" s="287">
        <f>+H243*E243</f>
        <v>2.8</v>
      </c>
    </row>
    <row r="244" spans="1:9" ht="21.6" customHeight="1">
      <c r="A244" s="290"/>
      <c r="B244" s="637" t="s">
        <v>648</v>
      </c>
      <c r="C244" s="637"/>
      <c r="D244" s="637"/>
      <c r="E244" s="637"/>
      <c r="F244" s="637"/>
      <c r="G244" s="637"/>
      <c r="H244" s="228"/>
      <c r="I244" s="247">
        <f>SUM(I242:I243)</f>
        <v>74.3</v>
      </c>
    </row>
    <row r="245" spans="1:9" ht="56.7" customHeight="1">
      <c r="A245" s="290" t="s">
        <v>261</v>
      </c>
      <c r="B245" s="1" t="s">
        <v>649</v>
      </c>
      <c r="C245" s="14" t="s">
        <v>4</v>
      </c>
      <c r="D245" s="12">
        <f>+I250</f>
        <v>174.60000000000002</v>
      </c>
      <c r="E245" s="228"/>
      <c r="F245" s="228"/>
      <c r="G245" s="228"/>
      <c r="H245" s="228"/>
      <c r="I245" s="287"/>
    </row>
    <row r="246" spans="1:9" ht="19.2" customHeight="1">
      <c r="A246" s="290"/>
      <c r="B246" s="1" t="s">
        <v>650</v>
      </c>
      <c r="C246" s="14"/>
      <c r="D246" s="12"/>
      <c r="E246" s="228">
        <v>1.5</v>
      </c>
      <c r="F246" s="228"/>
      <c r="G246" s="228"/>
      <c r="H246" s="228">
        <v>47</v>
      </c>
      <c r="I246" s="287">
        <f>+E246*H246</f>
        <v>70.5</v>
      </c>
    </row>
    <row r="247" spans="1:9" ht="19.2" customHeight="1">
      <c r="A247" s="290"/>
      <c r="B247" s="1" t="s">
        <v>651</v>
      </c>
      <c r="C247" s="14"/>
      <c r="D247" s="12"/>
      <c r="E247" s="228">
        <v>1.5</v>
      </c>
      <c r="F247" s="228"/>
      <c r="G247" s="228"/>
      <c r="H247" s="228">
        <v>47</v>
      </c>
      <c r="I247" s="287">
        <f>+E247*H247</f>
        <v>70.5</v>
      </c>
    </row>
    <row r="248" spans="1:9" ht="19.2" customHeight="1">
      <c r="A248" s="290"/>
      <c r="B248" s="1" t="s">
        <v>652</v>
      </c>
      <c r="C248" s="14"/>
      <c r="D248" s="12"/>
      <c r="E248" s="228">
        <v>4.2</v>
      </c>
      <c r="F248" s="228"/>
      <c r="G248" s="228"/>
      <c r="H248" s="228">
        <v>4</v>
      </c>
      <c r="I248" s="287">
        <f>+E248*H248</f>
        <v>16.8</v>
      </c>
    </row>
    <row r="249" spans="1:9" ht="19.2" customHeight="1">
      <c r="A249" s="290"/>
      <c r="B249" s="1" t="s">
        <v>653</v>
      </c>
      <c r="C249" s="14"/>
      <c r="D249" s="12"/>
      <c r="E249" s="228">
        <v>4.2</v>
      </c>
      <c r="F249" s="228"/>
      <c r="G249" s="228"/>
      <c r="H249" s="228">
        <v>4</v>
      </c>
      <c r="I249" s="287">
        <f>+E249*H249</f>
        <v>16.8</v>
      </c>
    </row>
    <row r="250" spans="1:9" ht="19.2" customHeight="1">
      <c r="A250" s="290"/>
      <c r="B250" s="637" t="s">
        <v>654</v>
      </c>
      <c r="C250" s="637"/>
      <c r="D250" s="637"/>
      <c r="E250" s="637"/>
      <c r="F250" s="637"/>
      <c r="G250" s="637"/>
      <c r="H250" s="228"/>
      <c r="I250" s="247">
        <f>SUM(I246:I249)</f>
        <v>174.60000000000002</v>
      </c>
    </row>
    <row r="251" spans="1:9" ht="55.8" customHeight="1">
      <c r="A251" s="290" t="s">
        <v>50</v>
      </c>
      <c r="B251" s="1" t="s">
        <v>739</v>
      </c>
      <c r="C251" s="14" t="s">
        <v>229</v>
      </c>
      <c r="D251" s="12">
        <f>+I257</f>
        <v>246.16000000000003</v>
      </c>
      <c r="E251" s="228"/>
      <c r="F251" s="228"/>
      <c r="G251" s="228"/>
      <c r="H251" s="228"/>
      <c r="I251" s="287"/>
    </row>
    <row r="252" spans="1:9" ht="18.600000000000001" customHeight="1">
      <c r="A252" s="290"/>
      <c r="B252" s="5" t="s">
        <v>655</v>
      </c>
      <c r="C252" s="14"/>
      <c r="D252" s="12"/>
      <c r="E252" s="228">
        <v>41.8</v>
      </c>
      <c r="F252" s="228"/>
      <c r="G252" s="228">
        <v>1.5</v>
      </c>
      <c r="H252" s="228">
        <v>2</v>
      </c>
      <c r="I252" s="287">
        <f>+G252*E252*H252</f>
        <v>125.39999999999999</v>
      </c>
    </row>
    <row r="253" spans="1:9" ht="18.600000000000001" customHeight="1">
      <c r="A253" s="290"/>
      <c r="B253" s="5" t="s">
        <v>656</v>
      </c>
      <c r="C253" s="14"/>
      <c r="D253" s="12"/>
      <c r="E253" s="228">
        <v>-2</v>
      </c>
      <c r="F253" s="228"/>
      <c r="G253" s="228">
        <v>1.5</v>
      </c>
      <c r="H253" s="228">
        <v>4</v>
      </c>
      <c r="I253" s="287">
        <f>+G253*E253*H253</f>
        <v>-12</v>
      </c>
    </row>
    <row r="254" spans="1:9" ht="18.600000000000001" customHeight="1">
      <c r="A254" s="290"/>
      <c r="B254" s="5" t="s">
        <v>584</v>
      </c>
      <c r="C254" s="14"/>
      <c r="D254" s="12"/>
      <c r="E254" s="228">
        <v>-1</v>
      </c>
      <c r="F254" s="228"/>
      <c r="G254" s="228">
        <v>1.5</v>
      </c>
      <c r="H254" s="228">
        <v>26</v>
      </c>
      <c r="I254" s="287">
        <f>+G254*E254*H254</f>
        <v>-39</v>
      </c>
    </row>
    <row r="255" spans="1:9" ht="18.600000000000001" customHeight="1">
      <c r="A255" s="290"/>
      <c r="B255" s="5" t="s">
        <v>658</v>
      </c>
      <c r="C255" s="14"/>
      <c r="D255" s="12"/>
      <c r="E255" s="228">
        <v>12.4</v>
      </c>
      <c r="F255" s="228">
        <v>6.2</v>
      </c>
      <c r="G255" s="228"/>
      <c r="H255" s="228">
        <v>2</v>
      </c>
      <c r="I255" s="287">
        <f>+H255*F255*E255</f>
        <v>153.76000000000002</v>
      </c>
    </row>
    <row r="256" spans="1:9" ht="18.600000000000001" customHeight="1">
      <c r="A256" s="290"/>
      <c r="B256" s="5" t="s">
        <v>659</v>
      </c>
      <c r="C256" s="14"/>
      <c r="D256" s="12"/>
      <c r="E256" s="228">
        <v>4.5</v>
      </c>
      <c r="F256" s="228">
        <v>2</v>
      </c>
      <c r="G256" s="228"/>
      <c r="H256" s="228">
        <v>2</v>
      </c>
      <c r="I256" s="287">
        <f>+H256*F256*E256</f>
        <v>18</v>
      </c>
    </row>
    <row r="257" spans="1:13" ht="18.600000000000001" customHeight="1">
      <c r="A257" s="290"/>
      <c r="B257" s="662" t="s">
        <v>657</v>
      </c>
      <c r="C257" s="662"/>
      <c r="D257" s="662"/>
      <c r="E257" s="662"/>
      <c r="F257" s="662"/>
      <c r="G257" s="662"/>
      <c r="H257" s="275"/>
      <c r="I257" s="247">
        <f>SUM(I252:I256)</f>
        <v>246.16000000000003</v>
      </c>
    </row>
    <row r="258" spans="1:13" ht="34.200000000000003" customHeight="1">
      <c r="A258" s="290" t="s">
        <v>51</v>
      </c>
      <c r="B258" s="1" t="s">
        <v>735</v>
      </c>
      <c r="C258" s="14" t="s">
        <v>229</v>
      </c>
      <c r="D258" s="12">
        <f>+I277</f>
        <v>567.66</v>
      </c>
      <c r="E258" s="228"/>
      <c r="F258" s="228"/>
      <c r="G258" s="228"/>
      <c r="H258" s="228"/>
      <c r="I258" s="287"/>
      <c r="M258" s="230"/>
    </row>
    <row r="259" spans="1:13" ht="18.600000000000001" customHeight="1">
      <c r="A259" s="290"/>
      <c r="B259" s="5" t="s">
        <v>554</v>
      </c>
      <c r="C259" s="11" t="s">
        <v>94</v>
      </c>
      <c r="D259" s="48"/>
      <c r="E259" s="228">
        <v>4.2</v>
      </c>
      <c r="F259" s="228">
        <v>3.8</v>
      </c>
      <c r="G259" s="228"/>
      <c r="H259" s="228">
        <v>2</v>
      </c>
      <c r="I259" s="287">
        <f t="shared" ref="I259:I276" si="12">+H259*F259*E259</f>
        <v>31.919999999999998</v>
      </c>
    </row>
    <row r="260" spans="1:13" ht="18.600000000000001" customHeight="1">
      <c r="A260" s="290"/>
      <c r="B260" s="5" t="s">
        <v>555</v>
      </c>
      <c r="C260" s="11" t="s">
        <v>94</v>
      </c>
      <c r="D260" s="48"/>
      <c r="E260" s="228">
        <v>4.2</v>
      </c>
      <c r="F260" s="228">
        <v>6.2</v>
      </c>
      <c r="G260" s="228"/>
      <c r="H260" s="228">
        <v>2</v>
      </c>
      <c r="I260" s="287">
        <f t="shared" si="12"/>
        <v>52.080000000000005</v>
      </c>
    </row>
    <row r="261" spans="1:13" ht="18.600000000000001" customHeight="1">
      <c r="A261" s="290"/>
      <c r="B261" s="5" t="s">
        <v>556</v>
      </c>
      <c r="C261" s="11" t="s">
        <v>94</v>
      </c>
      <c r="D261" s="48"/>
      <c r="E261" s="228">
        <v>4.2</v>
      </c>
      <c r="F261" s="228">
        <v>3.8</v>
      </c>
      <c r="G261" s="228"/>
      <c r="H261" s="228">
        <v>2</v>
      </c>
      <c r="I261" s="287">
        <f t="shared" si="12"/>
        <v>31.919999999999998</v>
      </c>
    </row>
    <row r="262" spans="1:13" ht="18.600000000000001" customHeight="1">
      <c r="A262" s="290"/>
      <c r="B262" s="5" t="s">
        <v>557</v>
      </c>
      <c r="C262" s="11" t="s">
        <v>94</v>
      </c>
      <c r="D262" s="48"/>
      <c r="E262" s="228">
        <v>3.8</v>
      </c>
      <c r="F262" s="228">
        <v>2</v>
      </c>
      <c r="G262" s="228"/>
      <c r="H262" s="228">
        <v>2</v>
      </c>
      <c r="I262" s="287">
        <f t="shared" si="12"/>
        <v>15.2</v>
      </c>
    </row>
    <row r="263" spans="1:13" ht="18.600000000000001" customHeight="1">
      <c r="A263" s="290"/>
      <c r="B263" s="5" t="s">
        <v>558</v>
      </c>
      <c r="C263" s="11" t="s">
        <v>94</v>
      </c>
      <c r="D263" s="48"/>
      <c r="E263" s="228">
        <v>3.8</v>
      </c>
      <c r="F263" s="228">
        <v>2.2000000000000002</v>
      </c>
      <c r="G263" s="228"/>
      <c r="H263" s="228">
        <v>2</v>
      </c>
      <c r="I263" s="287">
        <f t="shared" si="12"/>
        <v>16.72</v>
      </c>
    </row>
    <row r="264" spans="1:13" ht="18.600000000000001" customHeight="1">
      <c r="A264" s="290"/>
      <c r="B264" s="5" t="s">
        <v>559</v>
      </c>
      <c r="C264" s="11" t="s">
        <v>94</v>
      </c>
      <c r="D264" s="48"/>
      <c r="E264" s="228">
        <v>3.8</v>
      </c>
      <c r="F264" s="228">
        <v>4.0999999999999996</v>
      </c>
      <c r="G264" s="228"/>
      <c r="H264" s="228">
        <v>2</v>
      </c>
      <c r="I264" s="287">
        <f t="shared" si="12"/>
        <v>31.159999999999997</v>
      </c>
    </row>
    <row r="265" spans="1:13" ht="18.600000000000001" customHeight="1">
      <c r="A265" s="290"/>
      <c r="B265" s="5" t="s">
        <v>560</v>
      </c>
      <c r="C265" s="11" t="s">
        <v>94</v>
      </c>
      <c r="D265" s="48"/>
      <c r="E265" s="228">
        <v>4.2</v>
      </c>
      <c r="F265" s="228">
        <v>3.8</v>
      </c>
      <c r="G265" s="228"/>
      <c r="H265" s="228">
        <v>2</v>
      </c>
      <c r="I265" s="287">
        <f t="shared" si="12"/>
        <v>31.919999999999998</v>
      </c>
    </row>
    <row r="266" spans="1:13" ht="18.600000000000001" customHeight="1">
      <c r="A266" s="290"/>
      <c r="B266" s="5" t="s">
        <v>561</v>
      </c>
      <c r="C266" s="11" t="s">
        <v>94</v>
      </c>
      <c r="D266" s="48"/>
      <c r="E266" s="228">
        <v>5.0999999999999996</v>
      </c>
      <c r="F266" s="228">
        <v>4.2</v>
      </c>
      <c r="G266" s="228"/>
      <c r="H266" s="228">
        <v>2</v>
      </c>
      <c r="I266" s="287">
        <f t="shared" si="12"/>
        <v>42.839999999999996</v>
      </c>
    </row>
    <row r="267" spans="1:13" ht="18.600000000000001" customHeight="1">
      <c r="A267" s="290"/>
      <c r="B267" s="5" t="s">
        <v>562</v>
      </c>
      <c r="C267" s="11" t="s">
        <v>94</v>
      </c>
      <c r="D267" s="48"/>
      <c r="E267" s="228">
        <v>4.2</v>
      </c>
      <c r="F267" s="228">
        <v>1.8</v>
      </c>
      <c r="G267" s="228"/>
      <c r="H267" s="228">
        <v>2</v>
      </c>
      <c r="I267" s="287">
        <f t="shared" si="12"/>
        <v>15.120000000000001</v>
      </c>
    </row>
    <row r="268" spans="1:13" ht="18.600000000000001" customHeight="1">
      <c r="A268" s="290"/>
      <c r="B268" s="5" t="s">
        <v>563</v>
      </c>
      <c r="C268" s="11" t="s">
        <v>94</v>
      </c>
      <c r="D268" s="48"/>
      <c r="E268" s="228">
        <v>5.5</v>
      </c>
      <c r="F268" s="228">
        <v>3.8</v>
      </c>
      <c r="G268" s="228"/>
      <c r="H268" s="228">
        <v>2</v>
      </c>
      <c r="I268" s="287">
        <f t="shared" si="12"/>
        <v>41.8</v>
      </c>
    </row>
    <row r="269" spans="1:13" ht="18.600000000000001" customHeight="1">
      <c r="A269" s="290"/>
      <c r="B269" s="5" t="s">
        <v>564</v>
      </c>
      <c r="C269" s="11" t="s">
        <v>94</v>
      </c>
      <c r="D269" s="48"/>
      <c r="E269" s="228">
        <v>3.8</v>
      </c>
      <c r="F269" s="228">
        <v>2.7</v>
      </c>
      <c r="G269" s="228"/>
      <c r="H269" s="228">
        <v>2</v>
      </c>
      <c r="I269" s="287">
        <f t="shared" si="12"/>
        <v>20.52</v>
      </c>
    </row>
    <row r="270" spans="1:13" ht="18.600000000000001" customHeight="1">
      <c r="A270" s="290"/>
      <c r="B270" s="5" t="s">
        <v>565</v>
      </c>
      <c r="C270" s="11" t="s">
        <v>94</v>
      </c>
      <c r="D270" s="48"/>
      <c r="E270" s="228">
        <v>4.5</v>
      </c>
      <c r="F270" s="228">
        <v>3.8</v>
      </c>
      <c r="G270" s="228"/>
      <c r="H270" s="228">
        <v>2</v>
      </c>
      <c r="I270" s="287">
        <f t="shared" si="12"/>
        <v>34.199999999999996</v>
      </c>
    </row>
    <row r="271" spans="1:13" ht="18" customHeight="1">
      <c r="A271" s="290"/>
      <c r="B271" s="5" t="s">
        <v>566</v>
      </c>
      <c r="C271" s="11" t="s">
        <v>94</v>
      </c>
      <c r="D271" s="48"/>
      <c r="E271" s="228">
        <v>3.4</v>
      </c>
      <c r="F271" s="228">
        <v>3.8</v>
      </c>
      <c r="G271" s="228"/>
      <c r="H271" s="228">
        <v>2</v>
      </c>
      <c r="I271" s="287">
        <f t="shared" si="12"/>
        <v>25.84</v>
      </c>
    </row>
    <row r="272" spans="1:13" ht="18" customHeight="1">
      <c r="A272" s="290"/>
      <c r="B272" s="5" t="s">
        <v>640</v>
      </c>
      <c r="C272" s="11" t="s">
        <v>94</v>
      </c>
      <c r="D272" s="12"/>
      <c r="E272" s="228">
        <v>7</v>
      </c>
      <c r="F272" s="228">
        <v>1.5</v>
      </c>
      <c r="G272" s="228"/>
      <c r="H272" s="228">
        <v>4</v>
      </c>
      <c r="I272" s="287">
        <f t="shared" si="12"/>
        <v>42</v>
      </c>
    </row>
    <row r="273" spans="1:9" ht="18" customHeight="1">
      <c r="A273" s="290"/>
      <c r="B273" s="5" t="s">
        <v>641</v>
      </c>
      <c r="C273" s="11" t="s">
        <v>94</v>
      </c>
      <c r="D273" s="12"/>
      <c r="E273" s="228">
        <v>5.0999999999999996</v>
      </c>
      <c r="F273" s="228">
        <v>3.2</v>
      </c>
      <c r="G273" s="228"/>
      <c r="H273" s="228">
        <v>1</v>
      </c>
      <c r="I273" s="287">
        <f t="shared" si="12"/>
        <v>16.32</v>
      </c>
    </row>
    <row r="274" spans="1:9" ht="18" customHeight="1">
      <c r="A274" s="290"/>
      <c r="B274" s="5" t="s">
        <v>642</v>
      </c>
      <c r="C274" s="11" t="s">
        <v>94</v>
      </c>
      <c r="D274" s="12"/>
      <c r="E274" s="228">
        <v>74</v>
      </c>
      <c r="F274" s="228">
        <f>1-0.15</f>
        <v>0.85</v>
      </c>
      <c r="G274" s="228"/>
      <c r="H274" s="228">
        <v>1</v>
      </c>
      <c r="I274" s="287">
        <f t="shared" si="12"/>
        <v>62.9</v>
      </c>
    </row>
    <row r="275" spans="1:9" ht="18" customHeight="1">
      <c r="A275" s="290"/>
      <c r="B275" s="5" t="s">
        <v>643</v>
      </c>
      <c r="C275" s="11" t="s">
        <v>94</v>
      </c>
      <c r="D275" s="12"/>
      <c r="E275" s="228">
        <v>23</v>
      </c>
      <c r="F275" s="228">
        <v>2</v>
      </c>
      <c r="G275" s="228"/>
      <c r="H275" s="228">
        <v>1</v>
      </c>
      <c r="I275" s="287">
        <f t="shared" si="12"/>
        <v>46</v>
      </c>
    </row>
    <row r="276" spans="1:9" ht="18" customHeight="1">
      <c r="A276" s="290"/>
      <c r="B276" s="5" t="s">
        <v>644</v>
      </c>
      <c r="C276" s="11" t="s">
        <v>94</v>
      </c>
      <c r="D276" s="12"/>
      <c r="E276" s="228">
        <v>23</v>
      </c>
      <c r="F276" s="228">
        <v>0.4</v>
      </c>
      <c r="G276" s="228"/>
      <c r="H276" s="228">
        <v>1</v>
      </c>
      <c r="I276" s="287">
        <f t="shared" si="12"/>
        <v>9.2000000000000011</v>
      </c>
    </row>
    <row r="277" spans="1:9" ht="18" customHeight="1">
      <c r="A277" s="290"/>
      <c r="B277" s="637" t="s">
        <v>660</v>
      </c>
      <c r="C277" s="637"/>
      <c r="D277" s="637"/>
      <c r="E277" s="637"/>
      <c r="F277" s="637"/>
      <c r="G277" s="637"/>
      <c r="H277" s="228"/>
      <c r="I277" s="287">
        <f>SUM(I259:I276)</f>
        <v>567.66</v>
      </c>
    </row>
    <row r="278" spans="1:9" ht="37.200000000000003" customHeight="1">
      <c r="A278" s="290" t="s">
        <v>52</v>
      </c>
      <c r="B278" s="1" t="s">
        <v>736</v>
      </c>
      <c r="C278" s="14" t="s">
        <v>229</v>
      </c>
      <c r="D278" s="12">
        <f>+I295</f>
        <v>1107.56</v>
      </c>
      <c r="E278" s="228"/>
      <c r="F278" s="228"/>
      <c r="G278" s="228"/>
      <c r="H278" s="228"/>
      <c r="I278" s="287"/>
    </row>
    <row r="279" spans="1:9" ht="19.2" customHeight="1">
      <c r="A279" s="290"/>
      <c r="B279" s="234" t="s">
        <v>632</v>
      </c>
      <c r="C279" s="235" t="s">
        <v>229</v>
      </c>
      <c r="D279" s="236"/>
      <c r="E279" s="277">
        <v>74</v>
      </c>
      <c r="F279" s="277"/>
      <c r="G279" s="277">
        <v>3</v>
      </c>
      <c r="H279" s="277">
        <v>2</v>
      </c>
      <c r="I279" s="296">
        <f t="shared" ref="I279:I294" si="13">+H279*G279*E279</f>
        <v>444</v>
      </c>
    </row>
    <row r="280" spans="1:9" ht="19.2" customHeight="1">
      <c r="A280" s="290"/>
      <c r="B280" s="234" t="s">
        <v>633</v>
      </c>
      <c r="C280" s="235" t="s">
        <v>229</v>
      </c>
      <c r="D280" s="236"/>
      <c r="E280" s="277">
        <v>22</v>
      </c>
      <c r="F280" s="277"/>
      <c r="G280" s="277">
        <v>3</v>
      </c>
      <c r="H280" s="277">
        <v>2</v>
      </c>
      <c r="I280" s="296">
        <f t="shared" si="13"/>
        <v>132</v>
      </c>
    </row>
    <row r="281" spans="1:9" ht="19.2" customHeight="1">
      <c r="A281" s="290"/>
      <c r="B281" s="234" t="s">
        <v>661</v>
      </c>
      <c r="C281" s="235" t="s">
        <v>229</v>
      </c>
      <c r="D281" s="236"/>
      <c r="E281" s="277">
        <v>12.4</v>
      </c>
      <c r="F281" s="277"/>
      <c r="G281" s="277">
        <v>1.5</v>
      </c>
      <c r="H281" s="277">
        <v>2</v>
      </c>
      <c r="I281" s="296">
        <f t="shared" si="13"/>
        <v>37.200000000000003</v>
      </c>
    </row>
    <row r="282" spans="1:9" ht="19.2" customHeight="1">
      <c r="A282" s="290"/>
      <c r="B282" s="234" t="s">
        <v>634</v>
      </c>
      <c r="C282" s="235" t="s">
        <v>229</v>
      </c>
      <c r="D282" s="236"/>
      <c r="E282" s="277">
        <v>22</v>
      </c>
      <c r="F282" s="277"/>
      <c r="G282" s="277">
        <v>3</v>
      </c>
      <c r="H282" s="277">
        <v>2</v>
      </c>
      <c r="I282" s="296">
        <f t="shared" si="13"/>
        <v>132</v>
      </c>
    </row>
    <row r="283" spans="1:9" ht="19.2" customHeight="1">
      <c r="A283" s="290"/>
      <c r="B283" s="234" t="s">
        <v>662</v>
      </c>
      <c r="C283" s="235" t="s">
        <v>229</v>
      </c>
      <c r="D283" s="236"/>
      <c r="E283" s="277">
        <v>22</v>
      </c>
      <c r="F283" s="277"/>
      <c r="G283" s="277">
        <v>1.5</v>
      </c>
      <c r="H283" s="277">
        <v>2</v>
      </c>
      <c r="I283" s="296">
        <f t="shared" si="13"/>
        <v>66</v>
      </c>
    </row>
    <row r="284" spans="1:9" ht="19.2" customHeight="1">
      <c r="A284" s="290"/>
      <c r="B284" s="232" t="s">
        <v>635</v>
      </c>
      <c r="C284" s="57" t="s">
        <v>229</v>
      </c>
      <c r="D284" s="231"/>
      <c r="E284" s="228">
        <v>4.2</v>
      </c>
      <c r="F284" s="228"/>
      <c r="G284" s="228">
        <v>3</v>
      </c>
      <c r="H284" s="228">
        <v>10</v>
      </c>
      <c r="I284" s="287">
        <f t="shared" si="13"/>
        <v>126</v>
      </c>
    </row>
    <row r="285" spans="1:9" ht="19.2" customHeight="1">
      <c r="A285" s="290"/>
      <c r="B285" s="232" t="s">
        <v>636</v>
      </c>
      <c r="C285" s="57" t="s">
        <v>229</v>
      </c>
      <c r="D285" s="231"/>
      <c r="E285" s="228">
        <v>15</v>
      </c>
      <c r="F285" s="228"/>
      <c r="G285" s="228">
        <v>3</v>
      </c>
      <c r="H285" s="228">
        <v>4</v>
      </c>
      <c r="I285" s="287">
        <f t="shared" si="13"/>
        <v>180</v>
      </c>
    </row>
    <row r="286" spans="1:9" ht="19.2" customHeight="1">
      <c r="A286" s="290"/>
      <c r="B286" s="232" t="s">
        <v>663</v>
      </c>
      <c r="C286" s="57" t="s">
        <v>229</v>
      </c>
      <c r="D286" s="231"/>
      <c r="E286" s="228">
        <v>6.2</v>
      </c>
      <c r="F286" s="228"/>
      <c r="G286" s="228">
        <v>1.5</v>
      </c>
      <c r="H286" s="228">
        <v>4</v>
      </c>
      <c r="I286" s="287">
        <f t="shared" si="13"/>
        <v>37.200000000000003</v>
      </c>
    </row>
    <row r="287" spans="1:9" ht="19.2" customHeight="1">
      <c r="A287" s="290"/>
      <c r="B287" s="232" t="s">
        <v>637</v>
      </c>
      <c r="C287" s="57" t="s">
        <v>229</v>
      </c>
      <c r="D287" s="231"/>
      <c r="E287" s="228">
        <v>3.8</v>
      </c>
      <c r="F287" s="228"/>
      <c r="G287" s="228">
        <v>3</v>
      </c>
      <c r="H287" s="228">
        <v>12</v>
      </c>
      <c r="I287" s="287">
        <f t="shared" si="13"/>
        <v>136.79999999999998</v>
      </c>
    </row>
    <row r="288" spans="1:9" ht="19.2" customHeight="1">
      <c r="A288" s="290"/>
      <c r="B288" s="232" t="s">
        <v>638</v>
      </c>
      <c r="C288" s="57" t="s">
        <v>229</v>
      </c>
      <c r="D288" s="231"/>
      <c r="E288" s="228">
        <v>16.600000000000001</v>
      </c>
      <c r="F288" s="228"/>
      <c r="G288" s="228">
        <v>2</v>
      </c>
      <c r="H288" s="228">
        <v>1</v>
      </c>
      <c r="I288" s="287">
        <f t="shared" si="13"/>
        <v>33.200000000000003</v>
      </c>
    </row>
    <row r="289" spans="1:9" ht="19.2" customHeight="1">
      <c r="A289" s="290"/>
      <c r="B289" s="232" t="s">
        <v>583</v>
      </c>
      <c r="C289" s="57" t="s">
        <v>229</v>
      </c>
      <c r="D289" s="231"/>
      <c r="E289" s="228">
        <v>-2</v>
      </c>
      <c r="F289" s="228"/>
      <c r="G289" s="228">
        <v>2.77</v>
      </c>
      <c r="H289" s="228">
        <v>6</v>
      </c>
      <c r="I289" s="287">
        <f t="shared" si="13"/>
        <v>-33.24</v>
      </c>
    </row>
    <row r="290" spans="1:9" ht="19.2" customHeight="1">
      <c r="A290" s="290"/>
      <c r="B290" s="232" t="s">
        <v>627</v>
      </c>
      <c r="C290" s="57" t="s">
        <v>229</v>
      </c>
      <c r="D290" s="231"/>
      <c r="E290" s="228">
        <v>-2</v>
      </c>
      <c r="F290" s="228"/>
      <c r="G290" s="228">
        <v>5.6</v>
      </c>
      <c r="H290" s="228">
        <v>1</v>
      </c>
      <c r="I290" s="287">
        <f t="shared" si="13"/>
        <v>-11.2</v>
      </c>
    </row>
    <row r="291" spans="1:9" ht="19.2" customHeight="1">
      <c r="A291" s="290"/>
      <c r="B291" s="232" t="s">
        <v>628</v>
      </c>
      <c r="C291" s="57" t="s">
        <v>229</v>
      </c>
      <c r="D291" s="231"/>
      <c r="E291" s="228">
        <v>-0.6</v>
      </c>
      <c r="F291" s="228"/>
      <c r="G291" s="228">
        <v>0.5</v>
      </c>
      <c r="H291" s="228">
        <v>4</v>
      </c>
      <c r="I291" s="287">
        <f t="shared" si="13"/>
        <v>-1.2</v>
      </c>
    </row>
    <row r="292" spans="1:9" ht="19.2" customHeight="1">
      <c r="A292" s="290"/>
      <c r="B292" s="232" t="s">
        <v>626</v>
      </c>
      <c r="C292" s="57" t="s">
        <v>229</v>
      </c>
      <c r="D292" s="231"/>
      <c r="E292" s="228">
        <v>-1</v>
      </c>
      <c r="F292" s="228"/>
      <c r="G292" s="228">
        <v>2</v>
      </c>
      <c r="H292" s="228">
        <v>65</v>
      </c>
      <c r="I292" s="287">
        <f t="shared" si="13"/>
        <v>-130</v>
      </c>
    </row>
    <row r="293" spans="1:9" ht="19.2" customHeight="1">
      <c r="A293" s="290"/>
      <c r="B293" s="232" t="s">
        <v>584</v>
      </c>
      <c r="C293" s="57" t="s">
        <v>229</v>
      </c>
      <c r="D293" s="231"/>
      <c r="E293" s="228">
        <v>-1</v>
      </c>
      <c r="F293" s="228"/>
      <c r="G293" s="228">
        <v>2.77</v>
      </c>
      <c r="H293" s="228">
        <v>40</v>
      </c>
      <c r="I293" s="287">
        <f t="shared" si="13"/>
        <v>-110.8</v>
      </c>
    </row>
    <row r="294" spans="1:9" ht="19.2" customHeight="1">
      <c r="A294" s="290"/>
      <c r="B294" s="232" t="s">
        <v>664</v>
      </c>
      <c r="C294" s="57" t="s">
        <v>229</v>
      </c>
      <c r="D294" s="231"/>
      <c r="E294" s="228">
        <v>23.2</v>
      </c>
      <c r="F294" s="228"/>
      <c r="G294" s="228">
        <v>3</v>
      </c>
      <c r="H294" s="228">
        <v>1</v>
      </c>
      <c r="I294" s="287">
        <f t="shared" si="13"/>
        <v>69.599999999999994</v>
      </c>
    </row>
    <row r="295" spans="1:9" ht="19.2" customHeight="1">
      <c r="A295" s="290"/>
      <c r="B295" s="637" t="s">
        <v>665</v>
      </c>
      <c r="C295" s="637"/>
      <c r="D295" s="637"/>
      <c r="E295" s="637"/>
      <c r="F295" s="637"/>
      <c r="G295" s="637"/>
      <c r="H295" s="228"/>
      <c r="I295" s="247">
        <f>SUM(I279:I294)</f>
        <v>1107.56</v>
      </c>
    </row>
    <row r="296" spans="1:9" ht="41.4" customHeight="1">
      <c r="A296" s="290" t="s">
        <v>53</v>
      </c>
      <c r="B296" s="1" t="s">
        <v>668</v>
      </c>
      <c r="C296" s="14" t="s">
        <v>229</v>
      </c>
      <c r="D296" s="12">
        <f>+I303</f>
        <v>215.23</v>
      </c>
      <c r="E296" s="228"/>
      <c r="F296" s="228"/>
      <c r="G296" s="228"/>
      <c r="H296" s="228"/>
      <c r="I296" s="287"/>
    </row>
    <row r="297" spans="1:9" ht="19.2" customHeight="1">
      <c r="A297" s="290"/>
      <c r="B297" s="5" t="s">
        <v>666</v>
      </c>
      <c r="C297" s="14" t="s">
        <v>229</v>
      </c>
      <c r="D297" s="12"/>
      <c r="E297" s="228">
        <v>14.4</v>
      </c>
      <c r="F297" s="228">
        <v>3</v>
      </c>
      <c r="G297" s="228"/>
      <c r="H297" s="228">
        <v>1</v>
      </c>
      <c r="I297" s="287">
        <f t="shared" ref="I297:I302" si="14">+H297*F297*E297</f>
        <v>43.2</v>
      </c>
    </row>
    <row r="298" spans="1:9" ht="19.2" customHeight="1">
      <c r="A298" s="290"/>
      <c r="B298" s="5" t="s">
        <v>667</v>
      </c>
      <c r="C298" s="14"/>
      <c r="D298" s="12"/>
      <c r="E298" s="228">
        <v>3.4</v>
      </c>
      <c r="F298" s="228">
        <v>3.4</v>
      </c>
      <c r="G298" s="228"/>
      <c r="H298" s="228">
        <v>1</v>
      </c>
      <c r="I298" s="287">
        <f t="shared" si="14"/>
        <v>11.559999999999999</v>
      </c>
    </row>
    <row r="299" spans="1:9" ht="19.2" customHeight="1">
      <c r="A299" s="290"/>
      <c r="B299" s="5" t="s">
        <v>669</v>
      </c>
      <c r="C299" s="14"/>
      <c r="D299" s="12"/>
      <c r="E299" s="228">
        <v>3.8</v>
      </c>
      <c r="F299" s="228">
        <v>2.7</v>
      </c>
      <c r="G299" s="228"/>
      <c r="H299" s="228">
        <v>2</v>
      </c>
      <c r="I299" s="287">
        <f t="shared" si="14"/>
        <v>20.52</v>
      </c>
    </row>
    <row r="300" spans="1:9" ht="19.2" customHeight="1">
      <c r="A300" s="290"/>
      <c r="B300" s="5" t="s">
        <v>670</v>
      </c>
      <c r="C300" s="14"/>
      <c r="D300" s="12"/>
      <c r="E300" s="228">
        <v>13</v>
      </c>
      <c r="F300" s="228">
        <v>3</v>
      </c>
      <c r="G300" s="228"/>
      <c r="H300" s="228">
        <v>2</v>
      </c>
      <c r="I300" s="287">
        <f t="shared" si="14"/>
        <v>78</v>
      </c>
    </row>
    <row r="301" spans="1:9" ht="19.2" customHeight="1">
      <c r="A301" s="290"/>
      <c r="B301" s="5" t="s">
        <v>671</v>
      </c>
      <c r="C301" s="14"/>
      <c r="D301" s="12"/>
      <c r="E301" s="228">
        <v>11.6</v>
      </c>
      <c r="F301" s="228">
        <v>3</v>
      </c>
      <c r="G301" s="228"/>
      <c r="H301" s="228">
        <v>2</v>
      </c>
      <c r="I301" s="287">
        <f t="shared" si="14"/>
        <v>69.599999999999994</v>
      </c>
    </row>
    <row r="302" spans="1:9" ht="19.2" customHeight="1">
      <c r="A302" s="290"/>
      <c r="B302" s="5" t="s">
        <v>683</v>
      </c>
      <c r="C302" s="14"/>
      <c r="D302" s="12"/>
      <c r="E302" s="228">
        <v>-1</v>
      </c>
      <c r="F302" s="228">
        <v>2.5499999999999998</v>
      </c>
      <c r="G302" s="228"/>
      <c r="H302" s="228">
        <v>3</v>
      </c>
      <c r="I302" s="287">
        <f t="shared" si="14"/>
        <v>-7.6499999999999995</v>
      </c>
    </row>
    <row r="303" spans="1:9" ht="19.2" customHeight="1">
      <c r="A303" s="290"/>
      <c r="B303" s="637" t="s">
        <v>657</v>
      </c>
      <c r="C303" s="637"/>
      <c r="D303" s="637"/>
      <c r="E303" s="637"/>
      <c r="F303" s="637"/>
      <c r="G303" s="637"/>
      <c r="H303" s="228"/>
      <c r="I303" s="247">
        <f>SUM(I297:I302)</f>
        <v>215.23</v>
      </c>
    </row>
    <row r="304" spans="1:9" ht="32.4" customHeight="1">
      <c r="A304" s="290" t="s">
        <v>262</v>
      </c>
      <c r="B304" s="1" t="s">
        <v>231</v>
      </c>
      <c r="C304" s="14" t="s">
        <v>229</v>
      </c>
      <c r="D304" s="12">
        <f>+I307</f>
        <v>407.84000000000003</v>
      </c>
      <c r="E304" s="228"/>
      <c r="F304" s="228"/>
      <c r="G304" s="228"/>
      <c r="H304" s="228"/>
      <c r="I304" s="287"/>
    </row>
    <row r="305" spans="1:9" ht="19.2" customHeight="1">
      <c r="A305" s="290"/>
      <c r="B305" s="1" t="s">
        <v>672</v>
      </c>
      <c r="C305" s="14"/>
      <c r="D305" s="12"/>
      <c r="E305" s="228">
        <v>22.8</v>
      </c>
      <c r="F305" s="228">
        <v>15.8</v>
      </c>
      <c r="G305" s="228"/>
      <c r="H305" s="228">
        <v>1</v>
      </c>
      <c r="I305" s="287">
        <f>+H305*F305*E305</f>
        <v>360.24</v>
      </c>
    </row>
    <row r="306" spans="1:9" ht="19.2" customHeight="1">
      <c r="A306" s="290"/>
      <c r="B306" s="1" t="s">
        <v>673</v>
      </c>
      <c r="C306" s="14"/>
      <c r="D306" s="12"/>
      <c r="E306" s="228">
        <v>23.8</v>
      </c>
      <c r="F306" s="228">
        <v>2</v>
      </c>
      <c r="G306" s="228"/>
      <c r="H306" s="228">
        <v>1</v>
      </c>
      <c r="I306" s="287">
        <f>+H306*F306*E306</f>
        <v>47.6</v>
      </c>
    </row>
    <row r="307" spans="1:9" ht="19.2" customHeight="1">
      <c r="A307" s="290"/>
      <c r="B307" s="637" t="s">
        <v>657</v>
      </c>
      <c r="C307" s="637"/>
      <c r="D307" s="637"/>
      <c r="E307" s="637"/>
      <c r="F307" s="637"/>
      <c r="G307" s="637"/>
      <c r="H307" s="228"/>
      <c r="I307" s="247">
        <f>SUM(I305:I306)</f>
        <v>407.84000000000003</v>
      </c>
    </row>
    <row r="308" spans="1:9" ht="21.6" customHeight="1">
      <c r="A308" s="290" t="s">
        <v>263</v>
      </c>
      <c r="B308" s="1" t="s">
        <v>232</v>
      </c>
      <c r="C308" s="14" t="s">
        <v>229</v>
      </c>
      <c r="D308" s="233">
        <f>+I311</f>
        <v>33.44</v>
      </c>
      <c r="E308" s="228"/>
      <c r="F308" s="228"/>
      <c r="G308" s="228"/>
      <c r="H308" s="228"/>
      <c r="I308" s="287"/>
    </row>
    <row r="309" spans="1:9" ht="33.6" customHeight="1">
      <c r="A309" s="290"/>
      <c r="B309" s="228" t="s">
        <v>674</v>
      </c>
      <c r="C309" s="228"/>
      <c r="D309" s="229"/>
      <c r="E309" s="228">
        <v>3.8</v>
      </c>
      <c r="F309" s="228">
        <v>2.7</v>
      </c>
      <c r="G309" s="228"/>
      <c r="H309" s="228">
        <v>2</v>
      </c>
      <c r="I309" s="287">
        <f>+H309*F309*E309</f>
        <v>20.52</v>
      </c>
    </row>
    <row r="310" spans="1:9" ht="14.4">
      <c r="A310" s="290"/>
      <c r="B310" s="228" t="s">
        <v>566</v>
      </c>
      <c r="C310" s="228"/>
      <c r="D310" s="229"/>
      <c r="E310" s="228">
        <v>3.8</v>
      </c>
      <c r="F310" s="228">
        <v>3.4</v>
      </c>
      <c r="G310" s="228"/>
      <c r="H310" s="228">
        <v>1</v>
      </c>
      <c r="I310" s="287">
        <f>+H310*F310*E310</f>
        <v>12.92</v>
      </c>
    </row>
    <row r="311" spans="1:9" ht="14.4">
      <c r="A311" s="290"/>
      <c r="B311" s="662" t="s">
        <v>657</v>
      </c>
      <c r="C311" s="662"/>
      <c r="D311" s="662"/>
      <c r="E311" s="662"/>
      <c r="F311" s="662"/>
      <c r="G311" s="662"/>
      <c r="H311" s="275"/>
      <c r="I311" s="247">
        <f>SUM(I309:I310)</f>
        <v>33.44</v>
      </c>
    </row>
    <row r="312" spans="1:9" ht="14.4">
      <c r="A312" s="290"/>
      <c r="B312" s="1"/>
      <c r="C312" s="14"/>
      <c r="D312" s="12"/>
      <c r="E312" s="228"/>
      <c r="F312" s="228"/>
      <c r="G312" s="228"/>
      <c r="H312" s="228"/>
      <c r="I312" s="287"/>
    </row>
    <row r="313" spans="1:9" ht="27" customHeight="1">
      <c r="A313" s="291"/>
      <c r="B313" s="6" t="s">
        <v>347</v>
      </c>
      <c r="C313" s="6"/>
      <c r="D313" s="7"/>
      <c r="E313" s="228"/>
      <c r="F313" s="228"/>
      <c r="G313" s="228"/>
      <c r="H313" s="228"/>
      <c r="I313" s="287"/>
    </row>
    <row r="314" spans="1:9" ht="27" customHeight="1">
      <c r="A314" s="292">
        <v>1.8</v>
      </c>
      <c r="B314" s="648" t="s">
        <v>348</v>
      </c>
      <c r="C314" s="648"/>
      <c r="D314" s="648"/>
      <c r="E314" s="228"/>
      <c r="F314" s="228"/>
      <c r="G314" s="228"/>
      <c r="H314" s="228"/>
      <c r="I314" s="287"/>
    </row>
    <row r="315" spans="1:9" ht="100.95" customHeight="1">
      <c r="A315" s="290" t="s">
        <v>54</v>
      </c>
      <c r="B315" s="1" t="s">
        <v>234</v>
      </c>
      <c r="C315" s="14" t="s">
        <v>4</v>
      </c>
      <c r="D315" s="12">
        <f>+I320</f>
        <v>71.099999999999994</v>
      </c>
      <c r="E315" s="228"/>
      <c r="F315" s="228"/>
      <c r="G315" s="228"/>
      <c r="H315" s="228"/>
      <c r="I315" s="287"/>
    </row>
    <row r="316" spans="1:9" ht="17.399999999999999" customHeight="1">
      <c r="A316" s="290"/>
      <c r="B316" s="5" t="s">
        <v>675</v>
      </c>
      <c r="C316" s="14"/>
      <c r="D316" s="12"/>
      <c r="E316" s="228">
        <v>3.5</v>
      </c>
      <c r="F316" s="228"/>
      <c r="G316" s="228"/>
      <c r="H316" s="228">
        <v>5</v>
      </c>
      <c r="I316" s="287">
        <f>+H316*E316</f>
        <v>17.5</v>
      </c>
    </row>
    <row r="317" spans="1:9" ht="17.399999999999999" customHeight="1">
      <c r="A317" s="290"/>
      <c r="B317" s="5" t="s">
        <v>677</v>
      </c>
      <c r="C317" s="14"/>
      <c r="D317" s="12"/>
      <c r="E317" s="228">
        <v>23.8</v>
      </c>
      <c r="F317" s="228"/>
      <c r="G317" s="228"/>
      <c r="H317" s="228">
        <v>1</v>
      </c>
      <c r="I317" s="287">
        <f>+H317*E317</f>
        <v>23.8</v>
      </c>
    </row>
    <row r="318" spans="1:9" ht="17.399999999999999" customHeight="1">
      <c r="A318" s="290"/>
      <c r="B318" s="5" t="s">
        <v>676</v>
      </c>
      <c r="C318" s="14"/>
      <c r="D318" s="12"/>
      <c r="E318" s="228">
        <v>23.8</v>
      </c>
      <c r="F318" s="228"/>
      <c r="G318" s="228"/>
      <c r="H318" s="228">
        <v>1</v>
      </c>
      <c r="I318" s="287">
        <f>+H318*E318</f>
        <v>23.8</v>
      </c>
    </row>
    <row r="319" spans="1:9" ht="17.399999999999999" customHeight="1">
      <c r="A319" s="290"/>
      <c r="B319" s="5" t="s">
        <v>678</v>
      </c>
      <c r="C319" s="14"/>
      <c r="D319" s="12"/>
      <c r="E319" s="228">
        <v>1.5</v>
      </c>
      <c r="F319" s="228"/>
      <c r="G319" s="228"/>
      <c r="H319" s="228">
        <v>4</v>
      </c>
      <c r="I319" s="287">
        <f>+H319*E319</f>
        <v>6</v>
      </c>
    </row>
    <row r="320" spans="1:9" ht="17.399999999999999" customHeight="1">
      <c r="A320" s="290"/>
      <c r="B320" s="637" t="s">
        <v>657</v>
      </c>
      <c r="C320" s="637"/>
      <c r="D320" s="637"/>
      <c r="E320" s="637"/>
      <c r="F320" s="637"/>
      <c r="G320" s="637"/>
      <c r="H320" s="228"/>
      <c r="I320" s="247">
        <f>SUM(I316:I319)</f>
        <v>71.099999999999994</v>
      </c>
    </row>
    <row r="321" spans="1:9" ht="17.399999999999999" customHeight="1">
      <c r="A321" s="290"/>
      <c r="B321" s="1"/>
      <c r="C321" s="14"/>
      <c r="D321" s="12"/>
      <c r="E321" s="228"/>
      <c r="F321" s="228"/>
      <c r="G321" s="228"/>
      <c r="H321" s="228"/>
      <c r="I321" s="287"/>
    </row>
    <row r="322" spans="1:9" ht="17.399999999999999" customHeight="1">
      <c r="A322" s="290"/>
      <c r="B322" s="1"/>
      <c r="C322" s="14"/>
      <c r="D322" s="12"/>
      <c r="E322" s="228"/>
      <c r="F322" s="228"/>
      <c r="G322" s="228"/>
      <c r="H322" s="228"/>
      <c r="I322" s="287"/>
    </row>
    <row r="323" spans="1:9" ht="17.399999999999999" customHeight="1">
      <c r="A323" s="290" t="s">
        <v>264</v>
      </c>
      <c r="B323" s="1" t="s">
        <v>233</v>
      </c>
      <c r="C323" s="14" t="s">
        <v>4</v>
      </c>
      <c r="D323" s="15">
        <f>+I327</f>
        <v>43.55</v>
      </c>
      <c r="E323" s="228"/>
      <c r="F323" s="228"/>
      <c r="G323" s="228"/>
      <c r="H323" s="228"/>
      <c r="I323" s="287"/>
    </row>
    <row r="324" spans="1:9" ht="14.4">
      <c r="A324" s="290"/>
      <c r="B324" s="5" t="s">
        <v>679</v>
      </c>
      <c r="C324" s="14"/>
      <c r="D324" s="15"/>
      <c r="E324" s="228">
        <v>7.5</v>
      </c>
      <c r="F324" s="228"/>
      <c r="G324" s="228"/>
      <c r="H324" s="228">
        <v>4</v>
      </c>
      <c r="I324" s="287">
        <f>+H324*E324</f>
        <v>30</v>
      </c>
    </row>
    <row r="325" spans="1:9" ht="14.4">
      <c r="A325" s="290"/>
      <c r="B325" s="5" t="s">
        <v>680</v>
      </c>
      <c r="C325" s="14"/>
      <c r="D325" s="15"/>
      <c r="E325" s="228">
        <v>9.5</v>
      </c>
      <c r="F325" s="228"/>
      <c r="G325" s="228"/>
      <c r="H325" s="228">
        <v>1</v>
      </c>
      <c r="I325" s="287">
        <f>+H325*E325</f>
        <v>9.5</v>
      </c>
    </row>
    <row r="326" spans="1:9" ht="14.4">
      <c r="A326" s="290"/>
      <c r="B326" s="5" t="s">
        <v>681</v>
      </c>
      <c r="C326" s="14"/>
      <c r="D326" s="15"/>
      <c r="E326" s="228">
        <v>4.05</v>
      </c>
      <c r="F326" s="228"/>
      <c r="G326" s="228"/>
      <c r="H326" s="228">
        <v>1</v>
      </c>
      <c r="I326" s="287">
        <f>+H326*E326</f>
        <v>4.05</v>
      </c>
    </row>
    <row r="327" spans="1:9" ht="14.4">
      <c r="A327" s="290"/>
      <c r="B327" s="637" t="s">
        <v>682</v>
      </c>
      <c r="C327" s="637"/>
      <c r="D327" s="637"/>
      <c r="E327" s="637"/>
      <c r="F327" s="637"/>
      <c r="G327" s="637"/>
      <c r="H327" s="275"/>
      <c r="I327" s="247">
        <f>SUM(I324:I326)</f>
        <v>43.55</v>
      </c>
    </row>
    <row r="328" spans="1:9" ht="14.4">
      <c r="A328" s="290"/>
      <c r="B328" s="5"/>
      <c r="C328" s="14"/>
      <c r="D328" s="15"/>
      <c r="E328" s="228"/>
      <c r="F328" s="228"/>
      <c r="G328" s="228"/>
      <c r="H328" s="228"/>
      <c r="I328" s="287"/>
    </row>
    <row r="329" spans="1:9" ht="14.4">
      <c r="A329" s="290"/>
      <c r="B329" s="1"/>
      <c r="C329" s="14"/>
      <c r="D329" s="15"/>
      <c r="E329" s="228"/>
      <c r="F329" s="228"/>
      <c r="G329" s="228"/>
      <c r="H329" s="228"/>
      <c r="I329" s="287"/>
    </row>
    <row r="330" spans="1:9" ht="27" customHeight="1">
      <c r="A330" s="291"/>
      <c r="B330" s="6" t="s">
        <v>55</v>
      </c>
      <c r="C330" s="6"/>
      <c r="D330" s="7"/>
      <c r="E330" s="228"/>
      <c r="F330" s="228"/>
      <c r="G330" s="228"/>
      <c r="H330" s="228"/>
      <c r="I330" s="287"/>
    </row>
    <row r="331" spans="1:9" ht="27" customHeight="1">
      <c r="A331" s="292">
        <v>1.9</v>
      </c>
      <c r="B331" s="8" t="s">
        <v>56</v>
      </c>
      <c r="C331" s="8"/>
      <c r="D331" s="9"/>
      <c r="E331" s="228"/>
      <c r="F331" s="228"/>
      <c r="G331" s="228"/>
      <c r="H331" s="228"/>
      <c r="I331" s="287"/>
    </row>
    <row r="332" spans="1:9" ht="109.95" customHeight="1">
      <c r="A332" s="651" t="s">
        <v>102</v>
      </c>
      <c r="B332" s="652"/>
      <c r="C332" s="652"/>
      <c r="D332" s="652"/>
      <c r="E332" s="228"/>
      <c r="F332" s="228"/>
      <c r="G332" s="228"/>
      <c r="H332" s="228"/>
      <c r="I332" s="287"/>
    </row>
    <row r="333" spans="1:9" ht="108.6" customHeight="1">
      <c r="A333" s="290" t="s">
        <v>57</v>
      </c>
      <c r="B333" s="1" t="s">
        <v>685</v>
      </c>
      <c r="C333" s="14" t="s">
        <v>100</v>
      </c>
      <c r="D333" s="12">
        <f>+D278+D211</f>
        <v>1163.2</v>
      </c>
      <c r="E333" s="228"/>
      <c r="F333" s="228"/>
      <c r="G333" s="228"/>
      <c r="H333" s="228"/>
      <c r="I333" s="287"/>
    </row>
    <row r="334" spans="1:9" ht="21.6" customHeight="1">
      <c r="A334" s="290"/>
      <c r="B334" s="1"/>
      <c r="C334" s="14"/>
      <c r="D334" s="12"/>
      <c r="E334" s="228"/>
      <c r="F334" s="228"/>
      <c r="G334" s="228"/>
      <c r="H334" s="228"/>
      <c r="I334" s="287"/>
    </row>
    <row r="335" spans="1:9" ht="100.8" customHeight="1">
      <c r="A335" s="290" t="s">
        <v>58</v>
      </c>
      <c r="B335" s="1" t="s">
        <v>686</v>
      </c>
      <c r="C335" s="14" t="s">
        <v>100</v>
      </c>
      <c r="D335" s="12">
        <f>+D216</f>
        <v>721.42000000000007</v>
      </c>
      <c r="E335" s="228"/>
      <c r="F335" s="228"/>
      <c r="G335" s="228"/>
      <c r="H335" s="228"/>
      <c r="I335" s="287"/>
    </row>
    <row r="336" spans="1:9" ht="55.8" customHeight="1">
      <c r="A336" s="290" t="s">
        <v>59</v>
      </c>
      <c r="B336" s="1" t="s">
        <v>687</v>
      </c>
      <c r="C336" s="14" t="s">
        <v>100</v>
      </c>
      <c r="D336" s="12">
        <f>+D196*2</f>
        <v>55.4</v>
      </c>
      <c r="E336" s="228"/>
      <c r="F336" s="228"/>
      <c r="G336" s="228"/>
      <c r="H336" s="228"/>
      <c r="I336" s="287"/>
    </row>
    <row r="337" spans="1:9" ht="27" customHeight="1">
      <c r="A337" s="291"/>
      <c r="B337" s="6" t="s">
        <v>60</v>
      </c>
      <c r="C337" s="6"/>
      <c r="D337" s="7"/>
      <c r="E337" s="228"/>
      <c r="F337" s="228"/>
      <c r="G337" s="228"/>
      <c r="H337" s="228"/>
      <c r="I337" s="287"/>
    </row>
    <row r="338" spans="1:9" ht="28.8" customHeight="1">
      <c r="A338" s="297">
        <v>1.1000000000000001</v>
      </c>
      <c r="B338" s="16" t="s">
        <v>61</v>
      </c>
      <c r="C338" s="278"/>
      <c r="D338" s="16"/>
      <c r="E338" s="228"/>
      <c r="F338" s="228"/>
      <c r="G338" s="228"/>
      <c r="H338" s="228"/>
      <c r="I338" s="287"/>
    </row>
    <row r="339" spans="1:9" ht="49.8" customHeight="1">
      <c r="A339" s="290" t="s">
        <v>62</v>
      </c>
      <c r="B339" s="1" t="s">
        <v>688</v>
      </c>
      <c r="C339" s="14" t="s">
        <v>100</v>
      </c>
      <c r="D339" s="12">
        <f>+D304</f>
        <v>407.84000000000003</v>
      </c>
      <c r="E339" s="228"/>
      <c r="F339" s="228"/>
      <c r="G339" s="228"/>
      <c r="H339" s="228"/>
      <c r="I339" s="287"/>
    </row>
    <row r="340" spans="1:9" ht="28.8" customHeight="1">
      <c r="A340" s="290" t="s">
        <v>63</v>
      </c>
      <c r="B340" s="1" t="s">
        <v>689</v>
      </c>
      <c r="C340" s="67" t="s">
        <v>73</v>
      </c>
      <c r="D340" s="12">
        <f>+D339*0.1</f>
        <v>40.784000000000006</v>
      </c>
      <c r="E340" s="228"/>
      <c r="F340" s="228"/>
      <c r="G340" s="228"/>
      <c r="H340" s="228"/>
      <c r="I340" s="287"/>
    </row>
    <row r="341" spans="1:9" ht="28.8" customHeight="1">
      <c r="A341" s="290" t="s">
        <v>64</v>
      </c>
      <c r="B341" s="1" t="s">
        <v>690</v>
      </c>
      <c r="C341" s="14" t="s">
        <v>100</v>
      </c>
      <c r="D341" s="12">
        <f>+I344</f>
        <v>33.44</v>
      </c>
      <c r="E341" s="228"/>
      <c r="F341" s="228"/>
      <c r="G341" s="228"/>
      <c r="H341" s="228"/>
      <c r="I341" s="287"/>
    </row>
    <row r="342" spans="1:9" ht="16.2" customHeight="1">
      <c r="A342" s="290"/>
      <c r="B342" s="1" t="s">
        <v>564</v>
      </c>
      <c r="C342" s="14"/>
      <c r="D342" s="12"/>
      <c r="E342" s="228">
        <v>3.8</v>
      </c>
      <c r="F342" s="228">
        <v>2.7</v>
      </c>
      <c r="G342" s="228"/>
      <c r="H342" s="228">
        <v>2</v>
      </c>
      <c r="I342" s="287">
        <f>+H342*F342*E342</f>
        <v>20.52</v>
      </c>
    </row>
    <row r="343" spans="1:9" ht="16.2" customHeight="1">
      <c r="A343" s="290"/>
      <c r="B343" s="1" t="s">
        <v>566</v>
      </c>
      <c r="C343" s="14"/>
      <c r="D343" s="12"/>
      <c r="E343" s="228">
        <v>3.8</v>
      </c>
      <c r="F343" s="228">
        <v>3.4</v>
      </c>
      <c r="G343" s="228"/>
      <c r="H343" s="228">
        <v>1</v>
      </c>
      <c r="I343" s="287">
        <f>+H343*F343*E343</f>
        <v>12.92</v>
      </c>
    </row>
    <row r="344" spans="1:9" ht="16.2" customHeight="1">
      <c r="A344" s="290"/>
      <c r="B344" s="637" t="s">
        <v>657</v>
      </c>
      <c r="C344" s="637"/>
      <c r="D344" s="637"/>
      <c r="E344" s="637"/>
      <c r="F344" s="637"/>
      <c r="G344" s="637"/>
      <c r="H344" s="228"/>
      <c r="I344" s="287">
        <f>SUM(I342:I343)</f>
        <v>33.44</v>
      </c>
    </row>
    <row r="345" spans="1:9" ht="34.200000000000003" customHeight="1">
      <c r="A345" s="290" t="s">
        <v>265</v>
      </c>
      <c r="B345" s="1" t="s">
        <v>692</v>
      </c>
      <c r="C345" s="14" t="s">
        <v>73</v>
      </c>
      <c r="D345" s="12">
        <f>+I346</f>
        <v>20.392000000000003</v>
      </c>
      <c r="E345" s="228"/>
      <c r="F345" s="228"/>
      <c r="G345" s="228"/>
      <c r="H345" s="228"/>
      <c r="I345" s="287"/>
    </row>
    <row r="346" spans="1:9" ht="19.2" customHeight="1">
      <c r="A346" s="290"/>
      <c r="B346" s="5" t="s">
        <v>693</v>
      </c>
      <c r="C346" s="14"/>
      <c r="D346" s="12"/>
      <c r="E346" s="279">
        <f>+D339</f>
        <v>407.84000000000003</v>
      </c>
      <c r="F346" s="228">
        <v>0.05</v>
      </c>
      <c r="G346" s="228"/>
      <c r="H346" s="228"/>
      <c r="I346" s="247">
        <f>+F346*E346</f>
        <v>20.392000000000003</v>
      </c>
    </row>
    <row r="347" spans="1:9" ht="28.8" customHeight="1">
      <c r="A347" s="290" t="s">
        <v>266</v>
      </c>
      <c r="B347" s="1" t="s">
        <v>103</v>
      </c>
      <c r="C347" s="14" t="s">
        <v>5</v>
      </c>
      <c r="D347" s="12">
        <v>25</v>
      </c>
      <c r="E347" s="228"/>
      <c r="F347" s="228"/>
      <c r="G347" s="228"/>
      <c r="H347" s="228"/>
      <c r="I347" s="287"/>
    </row>
    <row r="348" spans="1:9" ht="14.4" hidden="1">
      <c r="A348" s="291"/>
      <c r="B348" s="37" t="s">
        <v>237</v>
      </c>
      <c r="C348" s="34"/>
      <c r="D348" s="35"/>
      <c r="E348" s="228"/>
      <c r="F348" s="228"/>
      <c r="G348" s="228"/>
      <c r="H348" s="228"/>
      <c r="I348" s="287"/>
    </row>
    <row r="349" spans="1:9" s="41" customFormat="1" ht="14.4" hidden="1">
      <c r="A349" s="292">
        <v>1.1100000000000001</v>
      </c>
      <c r="B349" s="42" t="s">
        <v>238</v>
      </c>
      <c r="C349" s="38"/>
      <c r="D349" s="39"/>
      <c r="E349" s="280"/>
      <c r="F349" s="280"/>
      <c r="G349" s="280"/>
      <c r="H349" s="280"/>
      <c r="I349" s="298"/>
    </row>
    <row r="350" spans="1:9" ht="14.4" hidden="1">
      <c r="A350" s="290" t="s">
        <v>65</v>
      </c>
      <c r="B350" s="55" t="s">
        <v>239</v>
      </c>
      <c r="C350" s="33" t="s">
        <v>5</v>
      </c>
      <c r="D350" s="33">
        <v>2</v>
      </c>
      <c r="E350" s="228"/>
      <c r="F350" s="228"/>
      <c r="G350" s="228"/>
      <c r="H350" s="228"/>
      <c r="I350" s="287"/>
    </row>
    <row r="351" spans="1:9" ht="14.4" hidden="1">
      <c r="A351" s="290" t="s">
        <v>66</v>
      </c>
      <c r="B351" s="55" t="s">
        <v>118</v>
      </c>
      <c r="C351" s="33" t="s">
        <v>5</v>
      </c>
      <c r="D351" s="33">
        <v>2</v>
      </c>
      <c r="E351" s="228"/>
      <c r="F351" s="228"/>
      <c r="G351" s="228"/>
      <c r="H351" s="228"/>
      <c r="I351" s="287"/>
    </row>
    <row r="352" spans="1:9" ht="14.4" hidden="1">
      <c r="A352" s="290" t="s">
        <v>67</v>
      </c>
      <c r="B352" s="55" t="s">
        <v>119</v>
      </c>
      <c r="C352" s="33" t="s">
        <v>4</v>
      </c>
      <c r="D352" s="33">
        <v>14</v>
      </c>
      <c r="E352" s="228"/>
      <c r="F352" s="228"/>
      <c r="G352" s="228"/>
      <c r="H352" s="228"/>
      <c r="I352" s="287"/>
    </row>
    <row r="353" spans="1:9" ht="14.4" hidden="1">
      <c r="A353" s="290" t="s">
        <v>68</v>
      </c>
      <c r="B353" s="55" t="s">
        <v>120</v>
      </c>
      <c r="C353" s="33" t="s">
        <v>229</v>
      </c>
      <c r="D353" s="33">
        <v>55</v>
      </c>
      <c r="E353" s="228"/>
      <c r="F353" s="228"/>
      <c r="G353" s="228"/>
      <c r="H353" s="228"/>
      <c r="I353" s="287"/>
    </row>
    <row r="354" spans="1:9" ht="14.4" hidden="1">
      <c r="A354" s="290" t="s">
        <v>69</v>
      </c>
      <c r="B354" s="55" t="s">
        <v>240</v>
      </c>
      <c r="C354" s="33" t="s">
        <v>5</v>
      </c>
      <c r="D354" s="33">
        <v>3</v>
      </c>
      <c r="E354" s="228"/>
      <c r="F354" s="228"/>
      <c r="G354" s="228"/>
      <c r="H354" s="228"/>
      <c r="I354" s="287"/>
    </row>
    <row r="355" spans="1:9" ht="14.4" hidden="1">
      <c r="A355" s="291"/>
      <c r="B355" s="6" t="s">
        <v>241</v>
      </c>
      <c r="C355" s="6"/>
      <c r="D355" s="7"/>
      <c r="E355" s="228"/>
      <c r="F355" s="228"/>
      <c r="G355" s="228"/>
      <c r="H355" s="228"/>
      <c r="I355" s="287"/>
    </row>
    <row r="356" spans="1:9" ht="14.4" hidden="1">
      <c r="A356" s="292">
        <v>1.1200000000000001</v>
      </c>
      <c r="B356" s="8" t="s">
        <v>242</v>
      </c>
      <c r="C356" s="8"/>
      <c r="D356" s="9"/>
      <c r="E356" s="228"/>
      <c r="F356" s="228"/>
      <c r="G356" s="228"/>
      <c r="H356" s="228"/>
      <c r="I356" s="287"/>
    </row>
    <row r="357" spans="1:9" ht="14.4" hidden="1">
      <c r="A357" s="290" t="s">
        <v>108</v>
      </c>
      <c r="B357" s="51" t="s">
        <v>121</v>
      </c>
      <c r="C357" s="57" t="s">
        <v>6</v>
      </c>
      <c r="D357" s="57">
        <v>38</v>
      </c>
      <c r="E357" s="228"/>
      <c r="F357" s="228"/>
      <c r="G357" s="228"/>
      <c r="H357" s="228"/>
      <c r="I357" s="287"/>
    </row>
    <row r="358" spans="1:9" ht="14.4" hidden="1">
      <c r="A358" s="290" t="s">
        <v>267</v>
      </c>
      <c r="B358" s="51" t="s">
        <v>122</v>
      </c>
      <c r="C358" s="57" t="s">
        <v>6</v>
      </c>
      <c r="D358" s="57">
        <v>15</v>
      </c>
      <c r="E358" s="228"/>
      <c r="F358" s="228"/>
      <c r="G358" s="228"/>
      <c r="H358" s="228"/>
      <c r="I358" s="287"/>
    </row>
    <row r="359" spans="1:9" ht="14.4" hidden="1">
      <c r="A359" s="290" t="s">
        <v>268</v>
      </c>
      <c r="B359" s="51" t="s">
        <v>123</v>
      </c>
      <c r="C359" s="57" t="s">
        <v>6</v>
      </c>
      <c r="D359" s="57">
        <v>64</v>
      </c>
      <c r="E359" s="228"/>
      <c r="F359" s="228"/>
      <c r="G359" s="228"/>
      <c r="H359" s="228"/>
      <c r="I359" s="287"/>
    </row>
    <row r="360" spans="1:9" ht="14.4" hidden="1">
      <c r="A360" s="290" t="s">
        <v>269</v>
      </c>
      <c r="B360" s="51" t="s">
        <v>124</v>
      </c>
      <c r="C360" s="57" t="s">
        <v>6</v>
      </c>
      <c r="D360" s="57">
        <v>14</v>
      </c>
      <c r="E360" s="228"/>
      <c r="F360" s="228"/>
      <c r="G360" s="228"/>
      <c r="H360" s="228"/>
      <c r="I360" s="287"/>
    </row>
    <row r="361" spans="1:9" ht="14.4" hidden="1">
      <c r="A361" s="290" t="s">
        <v>270</v>
      </c>
      <c r="B361" s="51" t="s">
        <v>125</v>
      </c>
      <c r="C361" s="57" t="s">
        <v>6</v>
      </c>
      <c r="D361" s="57">
        <v>22</v>
      </c>
      <c r="E361" s="228"/>
      <c r="F361" s="228"/>
      <c r="G361" s="228"/>
      <c r="H361" s="228"/>
      <c r="I361" s="287"/>
    </row>
    <row r="362" spans="1:9" ht="14.4" hidden="1">
      <c r="A362" s="290" t="s">
        <v>271</v>
      </c>
      <c r="B362" s="51" t="s">
        <v>126</v>
      </c>
      <c r="C362" s="57" t="s">
        <v>6</v>
      </c>
      <c r="D362" s="57">
        <v>78</v>
      </c>
      <c r="E362" s="228"/>
      <c r="F362" s="228"/>
      <c r="G362" s="228"/>
      <c r="H362" s="228"/>
      <c r="I362" s="287"/>
    </row>
    <row r="363" spans="1:9" ht="14.4" hidden="1">
      <c r="A363" s="290" t="s">
        <v>272</v>
      </c>
      <c r="B363" s="51" t="s">
        <v>127</v>
      </c>
      <c r="C363" s="57" t="s">
        <v>6</v>
      </c>
      <c r="D363" s="57">
        <v>2</v>
      </c>
      <c r="E363" s="228"/>
      <c r="F363" s="228"/>
      <c r="G363" s="228"/>
      <c r="H363" s="228"/>
      <c r="I363" s="287"/>
    </row>
    <row r="364" spans="1:9" ht="14.4" hidden="1">
      <c r="A364" s="290" t="s">
        <v>273</v>
      </c>
      <c r="B364" s="51" t="s">
        <v>128</v>
      </c>
      <c r="C364" s="57" t="s">
        <v>4</v>
      </c>
      <c r="D364" s="57">
        <v>1150</v>
      </c>
      <c r="E364" s="228"/>
      <c r="F364" s="228"/>
      <c r="G364" s="228"/>
      <c r="H364" s="228"/>
      <c r="I364" s="287"/>
    </row>
    <row r="365" spans="1:9" ht="14.4" hidden="1">
      <c r="A365" s="290" t="s">
        <v>274</v>
      </c>
      <c r="B365" s="51" t="s">
        <v>129</v>
      </c>
      <c r="C365" s="57" t="s">
        <v>4</v>
      </c>
      <c r="D365" s="57">
        <v>250</v>
      </c>
      <c r="E365" s="228"/>
      <c r="F365" s="228"/>
      <c r="G365" s="228"/>
      <c r="H365" s="228"/>
      <c r="I365" s="287"/>
    </row>
    <row r="366" spans="1:9" ht="14.4" hidden="1">
      <c r="A366" s="290" t="s">
        <v>275</v>
      </c>
      <c r="B366" s="51" t="s">
        <v>130</v>
      </c>
      <c r="C366" s="57" t="s">
        <v>4</v>
      </c>
      <c r="D366" s="57">
        <v>200</v>
      </c>
      <c r="E366" s="228"/>
      <c r="F366" s="228"/>
      <c r="G366" s="228"/>
      <c r="H366" s="228"/>
      <c r="I366" s="287"/>
    </row>
    <row r="367" spans="1:9" ht="14.4" hidden="1">
      <c r="A367" s="290" t="s">
        <v>276</v>
      </c>
      <c r="B367" s="51" t="s">
        <v>131</v>
      </c>
      <c r="C367" s="57" t="s">
        <v>4</v>
      </c>
      <c r="D367" s="57">
        <v>85</v>
      </c>
      <c r="E367" s="228"/>
      <c r="F367" s="228"/>
      <c r="G367" s="228"/>
      <c r="H367" s="228"/>
      <c r="I367" s="287"/>
    </row>
    <row r="368" spans="1:9" ht="14.4" hidden="1">
      <c r="A368" s="290" t="s">
        <v>277</v>
      </c>
      <c r="B368" s="51" t="s">
        <v>132</v>
      </c>
      <c r="C368" s="57" t="s">
        <v>4</v>
      </c>
      <c r="D368" s="57">
        <v>35</v>
      </c>
      <c r="E368" s="228"/>
      <c r="F368" s="228"/>
      <c r="G368" s="228"/>
      <c r="H368" s="228"/>
      <c r="I368" s="287"/>
    </row>
    <row r="369" spans="1:9" ht="14.4" hidden="1">
      <c r="A369" s="290" t="s">
        <v>278</v>
      </c>
      <c r="B369" s="51" t="s">
        <v>133</v>
      </c>
      <c r="C369" s="57" t="s">
        <v>4</v>
      </c>
      <c r="D369" s="57">
        <v>120</v>
      </c>
      <c r="E369" s="228"/>
      <c r="F369" s="228"/>
      <c r="G369" s="228"/>
      <c r="H369" s="228"/>
      <c r="I369" s="287"/>
    </row>
    <row r="370" spans="1:9" ht="14.4" hidden="1">
      <c r="A370" s="290" t="s">
        <v>279</v>
      </c>
      <c r="B370" s="51" t="s">
        <v>134</v>
      </c>
      <c r="C370" s="57" t="s">
        <v>4</v>
      </c>
      <c r="D370" s="57">
        <v>45</v>
      </c>
      <c r="E370" s="228"/>
      <c r="F370" s="228"/>
      <c r="G370" s="228"/>
      <c r="H370" s="228"/>
      <c r="I370" s="287"/>
    </row>
    <row r="371" spans="1:9" ht="14.4" hidden="1">
      <c r="A371" s="290" t="s">
        <v>280</v>
      </c>
      <c r="B371" s="51" t="s">
        <v>135</v>
      </c>
      <c r="C371" s="57" t="s">
        <v>6</v>
      </c>
      <c r="D371" s="57">
        <v>2</v>
      </c>
      <c r="E371" s="228"/>
      <c r="F371" s="228"/>
      <c r="G371" s="228"/>
      <c r="H371" s="228"/>
      <c r="I371" s="287"/>
    </row>
    <row r="372" spans="1:9" ht="14.4" hidden="1">
      <c r="A372" s="290" t="s">
        <v>281</v>
      </c>
      <c r="B372" s="51" t="s">
        <v>136</v>
      </c>
      <c r="C372" s="57" t="s">
        <v>6</v>
      </c>
      <c r="D372" s="57">
        <v>2</v>
      </c>
      <c r="E372" s="228"/>
      <c r="F372" s="228"/>
      <c r="G372" s="228"/>
      <c r="H372" s="228"/>
      <c r="I372" s="287"/>
    </row>
    <row r="373" spans="1:9" ht="14.4" hidden="1">
      <c r="A373" s="290" t="s">
        <v>282</v>
      </c>
      <c r="B373" s="51" t="s">
        <v>137</v>
      </c>
      <c r="C373" s="57" t="s">
        <v>6</v>
      </c>
      <c r="D373" s="57">
        <v>2</v>
      </c>
      <c r="E373" s="228"/>
      <c r="F373" s="228"/>
      <c r="G373" s="228"/>
      <c r="H373" s="228"/>
      <c r="I373" s="287"/>
    </row>
    <row r="374" spans="1:9" ht="14.4" hidden="1">
      <c r="A374" s="290" t="s">
        <v>283</v>
      </c>
      <c r="B374" s="51" t="s">
        <v>138</v>
      </c>
      <c r="C374" s="57" t="s">
        <v>4</v>
      </c>
      <c r="D374" s="57">
        <v>80</v>
      </c>
      <c r="E374" s="228"/>
      <c r="F374" s="228"/>
      <c r="G374" s="228"/>
      <c r="H374" s="228"/>
      <c r="I374" s="287"/>
    </row>
    <row r="375" spans="1:9" ht="14.4" hidden="1">
      <c r="A375" s="290" t="s">
        <v>284</v>
      </c>
      <c r="B375" s="51" t="s">
        <v>139</v>
      </c>
      <c r="C375" s="57" t="s">
        <v>6</v>
      </c>
      <c r="D375" s="57">
        <v>24</v>
      </c>
      <c r="E375" s="228"/>
      <c r="F375" s="228"/>
      <c r="G375" s="228"/>
      <c r="H375" s="228"/>
      <c r="I375" s="287"/>
    </row>
    <row r="376" spans="1:9" ht="22.2" customHeight="1">
      <c r="A376" s="290" t="s">
        <v>285</v>
      </c>
      <c r="B376" s="51" t="s">
        <v>140</v>
      </c>
      <c r="C376" s="57" t="s">
        <v>6</v>
      </c>
      <c r="D376" s="237">
        <v>80</v>
      </c>
      <c r="E376" s="228"/>
      <c r="F376" s="228"/>
      <c r="G376" s="228"/>
      <c r="H376" s="228"/>
      <c r="I376" s="287"/>
    </row>
    <row r="377" spans="1:9" ht="64.2" customHeight="1">
      <c r="A377" s="290" t="s">
        <v>286</v>
      </c>
      <c r="B377" s="1" t="s">
        <v>341</v>
      </c>
      <c r="C377" s="58" t="s">
        <v>5</v>
      </c>
      <c r="D377" s="59">
        <v>1</v>
      </c>
      <c r="E377" s="228"/>
      <c r="F377" s="228"/>
      <c r="G377" s="228"/>
      <c r="H377" s="228"/>
      <c r="I377" s="287"/>
    </row>
    <row r="378" spans="1:9" ht="79.2" customHeight="1">
      <c r="A378" s="290" t="s">
        <v>287</v>
      </c>
      <c r="B378" s="1" t="s">
        <v>342</v>
      </c>
      <c r="C378" s="58" t="s">
        <v>5</v>
      </c>
      <c r="D378" s="60">
        <v>5</v>
      </c>
      <c r="E378" s="228"/>
      <c r="F378" s="228"/>
      <c r="G378" s="228"/>
      <c r="H378" s="228"/>
      <c r="I378" s="287"/>
    </row>
    <row r="379" spans="1:9" ht="27" customHeight="1">
      <c r="A379" s="291"/>
      <c r="B379" s="6" t="s">
        <v>70</v>
      </c>
      <c r="C379" s="6"/>
      <c r="D379" s="7"/>
      <c r="E379" s="228"/>
      <c r="F379" s="228"/>
      <c r="G379" s="228"/>
      <c r="H379" s="228"/>
      <c r="I379" s="287"/>
    </row>
    <row r="380" spans="1:9" ht="22.8" customHeight="1">
      <c r="A380" s="292">
        <v>1.1299999999999999</v>
      </c>
      <c r="B380" s="648" t="s">
        <v>349</v>
      </c>
      <c r="C380" s="648"/>
      <c r="D380" s="648"/>
      <c r="E380" s="228"/>
      <c r="F380" s="228"/>
      <c r="G380" s="228"/>
      <c r="H380" s="228"/>
      <c r="I380" s="287"/>
    </row>
    <row r="381" spans="1:9" ht="25.2" customHeight="1">
      <c r="A381" s="290" t="s">
        <v>71</v>
      </c>
      <c r="B381" s="51" t="s">
        <v>141</v>
      </c>
      <c r="C381" s="57" t="s">
        <v>4</v>
      </c>
      <c r="D381" s="56">
        <v>65</v>
      </c>
      <c r="E381" s="228"/>
      <c r="F381" s="228"/>
      <c r="G381" s="228"/>
      <c r="H381" s="228"/>
      <c r="I381" s="287"/>
    </row>
    <row r="382" spans="1:9" ht="29.4" customHeight="1">
      <c r="A382" s="290" t="s">
        <v>72</v>
      </c>
      <c r="B382" s="51" t="s">
        <v>142</v>
      </c>
      <c r="C382" s="57" t="s">
        <v>4</v>
      </c>
      <c r="D382" s="56">
        <v>35</v>
      </c>
      <c r="E382" s="228"/>
      <c r="F382" s="228"/>
      <c r="G382" s="228"/>
      <c r="H382" s="228"/>
      <c r="I382" s="287"/>
    </row>
    <row r="383" spans="1:9" ht="25.8" customHeight="1">
      <c r="A383" s="290" t="s">
        <v>109</v>
      </c>
      <c r="B383" s="51" t="s">
        <v>143</v>
      </c>
      <c r="C383" s="57" t="s">
        <v>4</v>
      </c>
      <c r="D383" s="56">
        <v>70</v>
      </c>
      <c r="E383" s="228"/>
      <c r="F383" s="228"/>
      <c r="G383" s="228"/>
      <c r="H383" s="228"/>
      <c r="I383" s="287"/>
    </row>
    <row r="384" spans="1:9" ht="22.8" customHeight="1">
      <c r="A384" s="290" t="s">
        <v>110</v>
      </c>
      <c r="B384" s="51" t="s">
        <v>144</v>
      </c>
      <c r="C384" s="57" t="s">
        <v>6</v>
      </c>
      <c r="D384" s="56">
        <v>9</v>
      </c>
      <c r="E384" s="228"/>
      <c r="F384" s="228"/>
      <c r="G384" s="228"/>
      <c r="H384" s="228"/>
      <c r="I384" s="287"/>
    </row>
    <row r="385" spans="1:9" ht="22.8" customHeight="1">
      <c r="A385" s="290" t="s">
        <v>111</v>
      </c>
      <c r="B385" s="51" t="s">
        <v>145</v>
      </c>
      <c r="C385" s="57" t="s">
        <v>6</v>
      </c>
      <c r="D385" s="56">
        <v>1</v>
      </c>
      <c r="E385" s="228"/>
      <c r="F385" s="228"/>
      <c r="G385" s="228"/>
      <c r="H385" s="228"/>
      <c r="I385" s="287"/>
    </row>
    <row r="386" spans="1:9" ht="22.8" customHeight="1">
      <c r="A386" s="290" t="s">
        <v>112</v>
      </c>
      <c r="B386" s="51" t="s">
        <v>146</v>
      </c>
      <c r="C386" s="57" t="s">
        <v>6</v>
      </c>
      <c r="D386" s="56">
        <v>4</v>
      </c>
      <c r="E386" s="228"/>
      <c r="F386" s="228"/>
      <c r="G386" s="228"/>
      <c r="H386" s="228"/>
      <c r="I386" s="287"/>
    </row>
    <row r="387" spans="1:9" ht="22.8" customHeight="1">
      <c r="A387" s="290" t="s">
        <v>113</v>
      </c>
      <c r="B387" s="51" t="s">
        <v>147</v>
      </c>
      <c r="C387" s="57" t="s">
        <v>6</v>
      </c>
      <c r="D387" s="56">
        <v>2</v>
      </c>
      <c r="E387" s="228"/>
      <c r="F387" s="228"/>
      <c r="G387" s="228"/>
      <c r="H387" s="228"/>
      <c r="I387" s="287"/>
    </row>
    <row r="388" spans="1:9" ht="22.8" customHeight="1">
      <c r="A388" s="290" t="s">
        <v>114</v>
      </c>
      <c r="B388" s="51" t="s">
        <v>148</v>
      </c>
      <c r="C388" s="57" t="s">
        <v>6</v>
      </c>
      <c r="D388" s="56">
        <v>10</v>
      </c>
      <c r="E388" s="228"/>
      <c r="F388" s="228"/>
      <c r="G388" s="228"/>
      <c r="H388" s="228"/>
      <c r="I388" s="287"/>
    </row>
    <row r="389" spans="1:9" ht="22.8" customHeight="1">
      <c r="A389" s="290" t="s">
        <v>115</v>
      </c>
      <c r="B389" s="51" t="s">
        <v>149</v>
      </c>
      <c r="C389" s="57" t="s">
        <v>6</v>
      </c>
      <c r="D389" s="56">
        <v>10</v>
      </c>
      <c r="E389" s="228"/>
      <c r="F389" s="228"/>
      <c r="G389" s="228"/>
      <c r="H389" s="228"/>
      <c r="I389" s="287"/>
    </row>
    <row r="390" spans="1:9" ht="22.8" customHeight="1">
      <c r="A390" s="290" t="s">
        <v>116</v>
      </c>
      <c r="B390" s="51" t="s">
        <v>150</v>
      </c>
      <c r="C390" s="57" t="s">
        <v>6</v>
      </c>
      <c r="D390" s="56">
        <v>8</v>
      </c>
      <c r="E390" s="228"/>
      <c r="F390" s="228"/>
      <c r="G390" s="228"/>
      <c r="H390" s="228"/>
      <c r="I390" s="287"/>
    </row>
    <row r="391" spans="1:9" ht="22.8" customHeight="1">
      <c r="A391" s="290" t="s">
        <v>288</v>
      </c>
      <c r="B391" s="51" t="s">
        <v>151</v>
      </c>
      <c r="C391" s="57" t="s">
        <v>6</v>
      </c>
      <c r="D391" s="56">
        <v>7</v>
      </c>
      <c r="E391" s="228"/>
      <c r="F391" s="228"/>
      <c r="G391" s="228"/>
      <c r="H391" s="228"/>
      <c r="I391" s="287"/>
    </row>
    <row r="392" spans="1:9" ht="22.8" customHeight="1">
      <c r="A392" s="290" t="s">
        <v>289</v>
      </c>
      <c r="B392" s="51" t="s">
        <v>152</v>
      </c>
      <c r="C392" s="57" t="s">
        <v>6</v>
      </c>
      <c r="D392" s="56">
        <v>8</v>
      </c>
      <c r="E392" s="228"/>
      <c r="F392" s="228"/>
      <c r="G392" s="228"/>
      <c r="H392" s="228"/>
      <c r="I392" s="287"/>
    </row>
    <row r="393" spans="1:9" ht="22.8" customHeight="1">
      <c r="A393" s="290" t="s">
        <v>290</v>
      </c>
      <c r="B393" s="51" t="s">
        <v>153</v>
      </c>
      <c r="C393" s="57" t="s">
        <v>6</v>
      </c>
      <c r="D393" s="56">
        <v>12</v>
      </c>
      <c r="E393" s="228"/>
      <c r="F393" s="228"/>
      <c r="G393" s="228"/>
      <c r="H393" s="228"/>
      <c r="I393" s="287"/>
    </row>
    <row r="394" spans="1:9" ht="22.8" customHeight="1">
      <c r="A394" s="290" t="s">
        <v>291</v>
      </c>
      <c r="B394" s="51" t="s">
        <v>154</v>
      </c>
      <c r="C394" s="57" t="s">
        <v>6</v>
      </c>
      <c r="D394" s="56">
        <v>10</v>
      </c>
      <c r="E394" s="228"/>
      <c r="F394" s="228"/>
      <c r="G394" s="228"/>
      <c r="H394" s="228"/>
      <c r="I394" s="287"/>
    </row>
    <row r="395" spans="1:9" ht="22.8" customHeight="1">
      <c r="A395" s="290" t="s">
        <v>292</v>
      </c>
      <c r="B395" s="51" t="s">
        <v>155</v>
      </c>
      <c r="C395" s="57" t="s">
        <v>6</v>
      </c>
      <c r="D395" s="56">
        <v>10</v>
      </c>
      <c r="E395" s="228"/>
      <c r="F395" s="228"/>
      <c r="G395" s="228"/>
      <c r="H395" s="228"/>
      <c r="I395" s="287"/>
    </row>
    <row r="396" spans="1:9" ht="22.8" customHeight="1">
      <c r="A396" s="290" t="s">
        <v>293</v>
      </c>
      <c r="B396" s="51" t="s">
        <v>156</v>
      </c>
      <c r="C396" s="57" t="s">
        <v>6</v>
      </c>
      <c r="D396" s="56">
        <v>8</v>
      </c>
      <c r="E396" s="228"/>
      <c r="F396" s="228"/>
      <c r="G396" s="228"/>
      <c r="H396" s="228"/>
      <c r="I396" s="287"/>
    </row>
    <row r="397" spans="1:9" ht="22.8" customHeight="1">
      <c r="A397" s="290" t="s">
        <v>294</v>
      </c>
      <c r="B397" s="51" t="s">
        <v>157</v>
      </c>
      <c r="C397" s="57" t="s">
        <v>6</v>
      </c>
      <c r="D397" s="56">
        <v>18</v>
      </c>
      <c r="E397" s="228"/>
      <c r="F397" s="228"/>
      <c r="G397" s="228"/>
      <c r="H397" s="228"/>
      <c r="I397" s="287"/>
    </row>
    <row r="398" spans="1:9" ht="22.8" customHeight="1">
      <c r="A398" s="290" t="s">
        <v>295</v>
      </c>
      <c r="B398" s="51" t="s">
        <v>158</v>
      </c>
      <c r="C398" s="57" t="s">
        <v>6</v>
      </c>
      <c r="D398" s="56">
        <v>16</v>
      </c>
      <c r="E398" s="228"/>
      <c r="F398" s="228"/>
      <c r="G398" s="228"/>
      <c r="H398" s="228"/>
      <c r="I398" s="287"/>
    </row>
    <row r="399" spans="1:9" ht="22.8" customHeight="1">
      <c r="A399" s="290" t="s">
        <v>296</v>
      </c>
      <c r="B399" s="51" t="s">
        <v>159</v>
      </c>
      <c r="C399" s="57" t="s">
        <v>6</v>
      </c>
      <c r="D399" s="56">
        <v>14</v>
      </c>
      <c r="E399" s="228"/>
      <c r="F399" s="228"/>
      <c r="G399" s="228"/>
      <c r="H399" s="228"/>
      <c r="I399" s="287"/>
    </row>
    <row r="400" spans="1:9" ht="22.8" customHeight="1">
      <c r="A400" s="290" t="s">
        <v>297</v>
      </c>
      <c r="B400" s="51" t="s">
        <v>160</v>
      </c>
      <c r="C400" s="57" t="s">
        <v>6</v>
      </c>
      <c r="D400" s="56">
        <v>16</v>
      </c>
      <c r="E400" s="228"/>
      <c r="F400" s="228"/>
      <c r="G400" s="228"/>
      <c r="H400" s="228"/>
      <c r="I400" s="287"/>
    </row>
    <row r="401" spans="1:9" ht="22.8" customHeight="1">
      <c r="A401" s="290" t="s">
        <v>298</v>
      </c>
      <c r="B401" s="51" t="s">
        <v>161</v>
      </c>
      <c r="C401" s="57" t="s">
        <v>6</v>
      </c>
      <c r="D401" s="56">
        <v>8</v>
      </c>
      <c r="E401" s="228"/>
      <c r="F401" s="228"/>
      <c r="G401" s="228"/>
      <c r="H401" s="228"/>
      <c r="I401" s="287"/>
    </row>
    <row r="402" spans="1:9" ht="22.8" customHeight="1">
      <c r="A402" s="290" t="s">
        <v>299</v>
      </c>
      <c r="B402" s="51" t="s">
        <v>162</v>
      </c>
      <c r="C402" s="57" t="s">
        <v>6</v>
      </c>
      <c r="D402" s="56">
        <v>9</v>
      </c>
      <c r="E402" s="228"/>
      <c r="F402" s="228"/>
      <c r="G402" s="228"/>
      <c r="H402" s="228"/>
      <c r="I402" s="287"/>
    </row>
    <row r="403" spans="1:9" ht="22.8" customHeight="1">
      <c r="A403" s="290" t="s">
        <v>300</v>
      </c>
      <c r="B403" s="51" t="s">
        <v>163</v>
      </c>
      <c r="C403" s="57" t="s">
        <v>6</v>
      </c>
      <c r="D403" s="56">
        <v>7</v>
      </c>
      <c r="E403" s="228"/>
      <c r="F403" s="228"/>
      <c r="G403" s="228"/>
      <c r="H403" s="228"/>
      <c r="I403" s="287"/>
    </row>
    <row r="404" spans="1:9" ht="22.8" customHeight="1">
      <c r="A404" s="290" t="s">
        <v>301</v>
      </c>
      <c r="B404" s="51" t="s">
        <v>164</v>
      </c>
      <c r="C404" s="57" t="s">
        <v>6</v>
      </c>
      <c r="D404" s="56">
        <v>7</v>
      </c>
      <c r="E404" s="228"/>
      <c r="F404" s="228"/>
      <c r="G404" s="228"/>
      <c r="H404" s="228"/>
      <c r="I404" s="287"/>
    </row>
    <row r="405" spans="1:9" ht="22.8" customHeight="1">
      <c r="A405" s="290" t="s">
        <v>302</v>
      </c>
      <c r="B405" s="51" t="s">
        <v>165</v>
      </c>
      <c r="C405" s="57" t="s">
        <v>6</v>
      </c>
      <c r="D405" s="56">
        <v>11</v>
      </c>
      <c r="E405" s="228"/>
      <c r="F405" s="228"/>
      <c r="G405" s="228"/>
      <c r="H405" s="228"/>
      <c r="I405" s="287"/>
    </row>
    <row r="406" spans="1:9" ht="22.8" customHeight="1">
      <c r="A406" s="290" t="s">
        <v>303</v>
      </c>
      <c r="B406" s="51" t="s">
        <v>166</v>
      </c>
      <c r="C406" s="57" t="s">
        <v>6</v>
      </c>
      <c r="D406" s="56">
        <v>10</v>
      </c>
      <c r="E406" s="228"/>
      <c r="F406" s="228"/>
      <c r="G406" s="228"/>
      <c r="H406" s="228"/>
      <c r="I406" s="287"/>
    </row>
    <row r="407" spans="1:9" ht="22.8" customHeight="1">
      <c r="A407" s="290" t="s">
        <v>304</v>
      </c>
      <c r="B407" s="51" t="s">
        <v>167</v>
      </c>
      <c r="C407" s="57" t="s">
        <v>6</v>
      </c>
      <c r="D407" s="56">
        <v>12</v>
      </c>
      <c r="E407" s="228"/>
      <c r="F407" s="228"/>
      <c r="G407" s="228"/>
      <c r="H407" s="228"/>
      <c r="I407" s="287"/>
    </row>
    <row r="408" spans="1:9" ht="22.8" customHeight="1">
      <c r="A408" s="290" t="s">
        <v>305</v>
      </c>
      <c r="B408" s="51" t="s">
        <v>168</v>
      </c>
      <c r="C408" s="57" t="s">
        <v>6</v>
      </c>
      <c r="D408" s="56">
        <v>8</v>
      </c>
      <c r="E408" s="228"/>
      <c r="F408" s="228"/>
      <c r="G408" s="228"/>
      <c r="H408" s="228"/>
      <c r="I408" s="287"/>
    </row>
    <row r="409" spans="1:9" ht="22.8" customHeight="1">
      <c r="A409" s="290" t="s">
        <v>306</v>
      </c>
      <c r="B409" s="51" t="s">
        <v>169</v>
      </c>
      <c r="C409" s="57" t="s">
        <v>6</v>
      </c>
      <c r="D409" s="56">
        <v>6</v>
      </c>
      <c r="E409" s="228"/>
      <c r="F409" s="228"/>
      <c r="G409" s="228"/>
      <c r="H409" s="228"/>
      <c r="I409" s="287"/>
    </row>
    <row r="410" spans="1:9" ht="22.8" customHeight="1">
      <c r="A410" s="290" t="s">
        <v>307</v>
      </c>
      <c r="B410" s="51" t="s">
        <v>170</v>
      </c>
      <c r="C410" s="57" t="s">
        <v>6</v>
      </c>
      <c r="D410" s="56">
        <v>9</v>
      </c>
      <c r="E410" s="228"/>
      <c r="F410" s="228"/>
      <c r="G410" s="228"/>
      <c r="H410" s="228"/>
      <c r="I410" s="287"/>
    </row>
    <row r="411" spans="1:9" ht="22.8" customHeight="1">
      <c r="A411" s="290" t="s">
        <v>308</v>
      </c>
      <c r="B411" s="51" t="s">
        <v>171</v>
      </c>
      <c r="C411" s="57" t="s">
        <v>6</v>
      </c>
      <c r="D411" s="56">
        <v>5</v>
      </c>
      <c r="E411" s="228"/>
      <c r="F411" s="228"/>
      <c r="G411" s="228"/>
      <c r="H411" s="228"/>
      <c r="I411" s="287"/>
    </row>
    <row r="412" spans="1:9" ht="22.8" customHeight="1">
      <c r="A412" s="290" t="s">
        <v>309</v>
      </c>
      <c r="B412" s="51" t="s">
        <v>172</v>
      </c>
      <c r="C412" s="57" t="s">
        <v>6</v>
      </c>
      <c r="D412" s="56">
        <v>4</v>
      </c>
      <c r="E412" s="228"/>
      <c r="F412" s="228"/>
      <c r="G412" s="228"/>
      <c r="H412" s="228"/>
      <c r="I412" s="287"/>
    </row>
    <row r="413" spans="1:9" ht="22.8" customHeight="1">
      <c r="A413" s="290" t="s">
        <v>310</v>
      </c>
      <c r="B413" s="51" t="s">
        <v>173</v>
      </c>
      <c r="C413" s="57" t="s">
        <v>6</v>
      </c>
      <c r="D413" s="56">
        <v>15</v>
      </c>
      <c r="E413" s="228"/>
      <c r="F413" s="228"/>
      <c r="G413" s="228"/>
      <c r="H413" s="228"/>
      <c r="I413" s="287"/>
    </row>
    <row r="414" spans="1:9" ht="22.8" customHeight="1">
      <c r="A414" s="290" t="s">
        <v>311</v>
      </c>
      <c r="B414" s="51" t="s">
        <v>174</v>
      </c>
      <c r="C414" s="57" t="s">
        <v>6</v>
      </c>
      <c r="D414" s="56">
        <v>6</v>
      </c>
      <c r="E414" s="228"/>
      <c r="F414" s="228"/>
      <c r="G414" s="228"/>
      <c r="H414" s="228"/>
      <c r="I414" s="287"/>
    </row>
    <row r="415" spans="1:9" ht="22.8" customHeight="1">
      <c r="A415" s="290" t="s">
        <v>312</v>
      </c>
      <c r="B415" s="51" t="s">
        <v>175</v>
      </c>
      <c r="C415" s="57" t="s">
        <v>6</v>
      </c>
      <c r="D415" s="56">
        <v>8</v>
      </c>
      <c r="E415" s="228"/>
      <c r="F415" s="228"/>
      <c r="G415" s="228"/>
      <c r="H415" s="228"/>
      <c r="I415" s="287"/>
    </row>
    <row r="416" spans="1:9" ht="22.8" customHeight="1">
      <c r="A416" s="290" t="s">
        <v>313</v>
      </c>
      <c r="B416" s="51" t="s">
        <v>176</v>
      </c>
      <c r="C416" s="57" t="s">
        <v>6</v>
      </c>
      <c r="D416" s="56">
        <v>7</v>
      </c>
      <c r="E416" s="228"/>
      <c r="F416" s="228"/>
      <c r="G416" s="228"/>
      <c r="H416" s="228"/>
      <c r="I416" s="287"/>
    </row>
    <row r="417" spans="1:9" ht="22.8" customHeight="1">
      <c r="A417" s="290" t="s">
        <v>314</v>
      </c>
      <c r="B417" s="51" t="s">
        <v>177</v>
      </c>
      <c r="C417" s="57" t="s">
        <v>6</v>
      </c>
      <c r="D417" s="56">
        <v>12</v>
      </c>
      <c r="E417" s="228"/>
      <c r="F417" s="228"/>
      <c r="G417" s="228"/>
      <c r="H417" s="228"/>
      <c r="I417" s="287"/>
    </row>
    <row r="418" spans="1:9" ht="22.8" customHeight="1">
      <c r="A418" s="290" t="s">
        <v>315</v>
      </c>
      <c r="B418" s="51" t="s">
        <v>178</v>
      </c>
      <c r="C418" s="57" t="s">
        <v>6</v>
      </c>
      <c r="D418" s="56">
        <v>8</v>
      </c>
      <c r="E418" s="228"/>
      <c r="F418" s="228"/>
      <c r="G418" s="228"/>
      <c r="H418" s="228"/>
      <c r="I418" s="287"/>
    </row>
    <row r="419" spans="1:9" ht="22.8" customHeight="1">
      <c r="A419" s="290" t="s">
        <v>316</v>
      </c>
      <c r="B419" s="51" t="s">
        <v>179</v>
      </c>
      <c r="C419" s="57" t="s">
        <v>6</v>
      </c>
      <c r="D419" s="56">
        <v>6</v>
      </c>
      <c r="E419" s="228"/>
      <c r="F419" s="228"/>
      <c r="G419" s="228"/>
      <c r="H419" s="228"/>
      <c r="I419" s="287"/>
    </row>
    <row r="420" spans="1:9" ht="22.8" customHeight="1">
      <c r="A420" s="290" t="s">
        <v>317</v>
      </c>
      <c r="B420" s="51" t="s">
        <v>180</v>
      </c>
      <c r="C420" s="57" t="s">
        <v>6</v>
      </c>
      <c r="D420" s="56">
        <v>8</v>
      </c>
      <c r="E420" s="228"/>
      <c r="F420" s="228"/>
      <c r="G420" s="228"/>
      <c r="H420" s="228"/>
      <c r="I420" s="287"/>
    </row>
    <row r="421" spans="1:9" ht="22.8" customHeight="1">
      <c r="A421" s="290" t="s">
        <v>318</v>
      </c>
      <c r="B421" s="51" t="s">
        <v>181</v>
      </c>
      <c r="C421" s="57" t="s">
        <v>6</v>
      </c>
      <c r="D421" s="56">
        <v>35</v>
      </c>
      <c r="E421" s="228"/>
      <c r="F421" s="228"/>
      <c r="G421" s="228"/>
      <c r="H421" s="228"/>
      <c r="I421" s="287"/>
    </row>
    <row r="422" spans="1:9" ht="22.8" customHeight="1">
      <c r="A422" s="290" t="s">
        <v>319</v>
      </c>
      <c r="B422" s="51" t="s">
        <v>182</v>
      </c>
      <c r="C422" s="57" t="s">
        <v>4</v>
      </c>
      <c r="D422" s="56">
        <v>56</v>
      </c>
      <c r="E422" s="228"/>
      <c r="F422" s="228"/>
      <c r="G422" s="228"/>
      <c r="H422" s="228"/>
      <c r="I422" s="287"/>
    </row>
    <row r="423" spans="1:9" ht="22.8" customHeight="1">
      <c r="A423" s="290" t="s">
        <v>320</v>
      </c>
      <c r="B423" s="51" t="s">
        <v>183</v>
      </c>
      <c r="C423" s="57" t="s">
        <v>6</v>
      </c>
      <c r="D423" s="56">
        <v>44</v>
      </c>
      <c r="E423" s="228"/>
      <c r="F423" s="228"/>
      <c r="G423" s="228"/>
      <c r="H423" s="228"/>
      <c r="I423" s="287"/>
    </row>
    <row r="424" spans="1:9" ht="22.8" customHeight="1">
      <c r="A424" s="290" t="s">
        <v>321</v>
      </c>
      <c r="B424" s="51" t="s">
        <v>184</v>
      </c>
      <c r="C424" s="57" t="s">
        <v>6</v>
      </c>
      <c r="D424" s="56">
        <v>35</v>
      </c>
      <c r="E424" s="228"/>
      <c r="F424" s="228"/>
      <c r="G424" s="228"/>
      <c r="H424" s="228"/>
      <c r="I424" s="287"/>
    </row>
    <row r="425" spans="1:9" ht="22.8" customHeight="1">
      <c r="A425" s="290" t="s">
        <v>322</v>
      </c>
      <c r="B425" s="51" t="s">
        <v>185</v>
      </c>
      <c r="C425" s="57" t="s">
        <v>6</v>
      </c>
      <c r="D425" s="56">
        <v>2</v>
      </c>
      <c r="E425" s="228"/>
      <c r="F425" s="228"/>
      <c r="G425" s="228"/>
      <c r="H425" s="228"/>
      <c r="I425" s="287"/>
    </row>
    <row r="426" spans="1:9" ht="22.8" customHeight="1">
      <c r="A426" s="290" t="s">
        <v>323</v>
      </c>
      <c r="B426" s="51" t="s">
        <v>186</v>
      </c>
      <c r="C426" s="57" t="s">
        <v>6</v>
      </c>
      <c r="D426" s="56">
        <v>4</v>
      </c>
      <c r="E426" s="228"/>
      <c r="F426" s="228"/>
      <c r="G426" s="228"/>
      <c r="H426" s="228"/>
      <c r="I426" s="287"/>
    </row>
    <row r="427" spans="1:9" ht="22.8" customHeight="1">
      <c r="A427" s="290" t="s">
        <v>324</v>
      </c>
      <c r="B427" s="51" t="s">
        <v>187</v>
      </c>
      <c r="C427" s="57" t="s">
        <v>6</v>
      </c>
      <c r="D427" s="56">
        <v>4</v>
      </c>
      <c r="E427" s="228"/>
      <c r="F427" s="228"/>
      <c r="G427" s="228"/>
      <c r="H427" s="228"/>
      <c r="I427" s="287"/>
    </row>
    <row r="428" spans="1:9" ht="22.8" customHeight="1">
      <c r="A428" s="290" t="s">
        <v>325</v>
      </c>
      <c r="B428" s="51" t="s">
        <v>188</v>
      </c>
      <c r="C428" s="57" t="s">
        <v>6</v>
      </c>
      <c r="D428" s="56">
        <v>8</v>
      </c>
      <c r="E428" s="228"/>
      <c r="F428" s="228"/>
      <c r="G428" s="228"/>
      <c r="H428" s="228"/>
      <c r="I428" s="287"/>
    </row>
    <row r="429" spans="1:9" ht="22.8" customHeight="1">
      <c r="A429" s="290" t="s">
        <v>326</v>
      </c>
      <c r="B429" s="51" t="s">
        <v>189</v>
      </c>
      <c r="C429" s="57" t="s">
        <v>6</v>
      </c>
      <c r="D429" s="56">
        <v>8</v>
      </c>
      <c r="E429" s="228"/>
      <c r="F429" s="228"/>
      <c r="G429" s="228"/>
      <c r="H429" s="228"/>
      <c r="I429" s="287"/>
    </row>
    <row r="430" spans="1:9" ht="22.8" customHeight="1">
      <c r="A430" s="290" t="s">
        <v>327</v>
      </c>
      <c r="B430" s="51" t="s">
        <v>190</v>
      </c>
      <c r="C430" s="57" t="s">
        <v>6</v>
      </c>
      <c r="D430" s="56">
        <v>8</v>
      </c>
      <c r="E430" s="228"/>
      <c r="F430" s="228"/>
      <c r="G430" s="228"/>
      <c r="H430" s="228"/>
      <c r="I430" s="287"/>
    </row>
    <row r="431" spans="1:9" ht="22.8" customHeight="1">
      <c r="A431" s="290" t="s">
        <v>328</v>
      </c>
      <c r="B431" s="51" t="s">
        <v>191</v>
      </c>
      <c r="C431" s="57" t="s">
        <v>6</v>
      </c>
      <c r="D431" s="56">
        <v>8</v>
      </c>
      <c r="E431" s="228"/>
      <c r="F431" s="228"/>
      <c r="G431" s="228"/>
      <c r="H431" s="228"/>
      <c r="I431" s="287"/>
    </row>
    <row r="432" spans="1:9" ht="22.8" customHeight="1">
      <c r="A432" s="290" t="s">
        <v>329</v>
      </c>
      <c r="B432" s="51" t="s">
        <v>192</v>
      </c>
      <c r="C432" s="57" t="s">
        <v>6</v>
      </c>
      <c r="D432" s="56">
        <v>8</v>
      </c>
      <c r="E432" s="228"/>
      <c r="F432" s="228"/>
      <c r="G432" s="228"/>
      <c r="H432" s="228"/>
      <c r="I432" s="287"/>
    </row>
    <row r="433" spans="1:9" ht="22.8" customHeight="1">
      <c r="A433" s="290" t="s">
        <v>330</v>
      </c>
      <c r="B433" s="51" t="s">
        <v>193</v>
      </c>
      <c r="C433" s="57" t="s">
        <v>6</v>
      </c>
      <c r="D433" s="56">
        <v>6</v>
      </c>
      <c r="E433" s="228"/>
      <c r="F433" s="228"/>
      <c r="G433" s="228"/>
      <c r="H433" s="228"/>
      <c r="I433" s="287"/>
    </row>
    <row r="434" spans="1:9" ht="22.8" customHeight="1">
      <c r="A434" s="291"/>
      <c r="B434" s="6" t="s">
        <v>243</v>
      </c>
      <c r="C434" s="6"/>
      <c r="D434" s="7"/>
      <c r="E434" s="228"/>
      <c r="F434" s="228"/>
      <c r="G434" s="228"/>
      <c r="H434" s="228"/>
      <c r="I434" s="287"/>
    </row>
    <row r="435" spans="1:9" ht="22.8" customHeight="1">
      <c r="A435" s="292">
        <v>1.1399999999999999</v>
      </c>
      <c r="B435" s="648" t="s">
        <v>244</v>
      </c>
      <c r="C435" s="648"/>
      <c r="D435" s="648"/>
      <c r="E435" s="228"/>
      <c r="F435" s="228"/>
      <c r="G435" s="228"/>
      <c r="H435" s="228"/>
      <c r="I435" s="287"/>
    </row>
    <row r="436" spans="1:9" ht="27" customHeight="1">
      <c r="A436" s="290" t="s">
        <v>331</v>
      </c>
      <c r="B436" s="51" t="s">
        <v>194</v>
      </c>
      <c r="C436" s="57" t="s">
        <v>73</v>
      </c>
      <c r="D436" s="57">
        <f>+I439</f>
        <v>110.13000000000002</v>
      </c>
      <c r="E436" s="228"/>
      <c r="F436" s="228"/>
      <c r="G436" s="228"/>
      <c r="H436" s="228"/>
      <c r="I436" s="287"/>
    </row>
    <row r="437" spans="1:9" ht="27" customHeight="1">
      <c r="A437" s="290"/>
      <c r="B437" s="51" t="s">
        <v>718</v>
      </c>
      <c r="C437" s="57" t="s">
        <v>73</v>
      </c>
      <c r="D437" s="57"/>
      <c r="E437" s="228">
        <v>5.7</v>
      </c>
      <c r="F437" s="228">
        <v>4.5</v>
      </c>
      <c r="G437" s="228">
        <v>4.2</v>
      </c>
      <c r="H437" s="228">
        <v>1</v>
      </c>
      <c r="I437" s="287">
        <f>+H437*G437*F437*E437</f>
        <v>107.73000000000002</v>
      </c>
    </row>
    <row r="438" spans="1:9" ht="27" customHeight="1">
      <c r="A438" s="290"/>
      <c r="B438" s="51" t="s">
        <v>719</v>
      </c>
      <c r="C438" s="57" t="s">
        <v>73</v>
      </c>
      <c r="D438" s="57"/>
      <c r="E438" s="228">
        <v>16</v>
      </c>
      <c r="F438" s="228">
        <v>0.3</v>
      </c>
      <c r="G438" s="228">
        <v>0.5</v>
      </c>
      <c r="H438" s="228">
        <v>1</v>
      </c>
      <c r="I438" s="287">
        <f>+H438*G438*F438*E438</f>
        <v>2.4</v>
      </c>
    </row>
    <row r="439" spans="1:9" ht="27" customHeight="1">
      <c r="A439" s="290"/>
      <c r="B439" s="637" t="s">
        <v>682</v>
      </c>
      <c r="C439" s="637"/>
      <c r="D439" s="637"/>
      <c r="E439" s="637"/>
      <c r="F439" s="637"/>
      <c r="G439" s="637"/>
      <c r="H439" s="275"/>
      <c r="I439" s="247">
        <f>SUM(I437:I438)</f>
        <v>110.13000000000002</v>
      </c>
    </row>
    <row r="440" spans="1:9" ht="28.2" customHeight="1">
      <c r="A440" s="290" t="s">
        <v>332</v>
      </c>
      <c r="B440" s="51" t="s">
        <v>195</v>
      </c>
      <c r="C440" s="57" t="s">
        <v>73</v>
      </c>
      <c r="D440" s="57">
        <f>+I442</f>
        <v>15.12</v>
      </c>
      <c r="E440" s="228"/>
      <c r="F440" s="228"/>
      <c r="G440" s="228"/>
      <c r="H440" s="228"/>
      <c r="I440" s="287"/>
    </row>
    <row r="441" spans="1:9" ht="28.2" customHeight="1">
      <c r="A441" s="290"/>
      <c r="B441" s="51" t="s">
        <v>720</v>
      </c>
      <c r="C441" s="57" t="s">
        <v>73</v>
      </c>
      <c r="D441" s="57"/>
      <c r="E441" s="228">
        <v>5.4</v>
      </c>
      <c r="F441" s="228">
        <v>4</v>
      </c>
      <c r="G441" s="228">
        <v>0.7</v>
      </c>
      <c r="H441" s="228">
        <v>1</v>
      </c>
      <c r="I441" s="287">
        <f>+H441*G441*F441*E441</f>
        <v>15.12</v>
      </c>
    </row>
    <row r="442" spans="1:9" ht="28.2" customHeight="1">
      <c r="A442" s="290"/>
      <c r="B442" s="637" t="s">
        <v>721</v>
      </c>
      <c r="C442" s="637"/>
      <c r="D442" s="637"/>
      <c r="E442" s="637"/>
      <c r="F442" s="637"/>
      <c r="G442" s="637"/>
      <c r="H442" s="275"/>
      <c r="I442" s="247">
        <f>SUM(I441)</f>
        <v>15.12</v>
      </c>
    </row>
    <row r="443" spans="1:9" ht="18.600000000000001" customHeight="1">
      <c r="A443" s="290" t="s">
        <v>333</v>
      </c>
      <c r="B443" s="51" t="s">
        <v>196</v>
      </c>
      <c r="C443" s="57" t="s">
        <v>73</v>
      </c>
      <c r="D443" s="57">
        <f>+I448</f>
        <v>26.847000000000001</v>
      </c>
      <c r="E443" s="228"/>
      <c r="F443" s="228"/>
      <c r="G443" s="228"/>
      <c r="H443" s="228"/>
      <c r="I443" s="287"/>
    </row>
    <row r="444" spans="1:9" ht="18.600000000000001" customHeight="1">
      <c r="A444" s="290"/>
      <c r="B444" s="51" t="s">
        <v>722</v>
      </c>
      <c r="C444" s="57" t="s">
        <v>73</v>
      </c>
      <c r="D444" s="57"/>
      <c r="E444" s="228">
        <v>5.7</v>
      </c>
      <c r="F444" s="228">
        <v>4.7</v>
      </c>
      <c r="G444" s="228">
        <v>0.3</v>
      </c>
      <c r="H444" s="228">
        <v>1</v>
      </c>
      <c r="I444" s="287">
        <f>+H444*G444*F444*E444</f>
        <v>8.036999999999999</v>
      </c>
    </row>
    <row r="445" spans="1:9" ht="18.600000000000001" customHeight="1">
      <c r="A445" s="290"/>
      <c r="B445" s="51" t="s">
        <v>723</v>
      </c>
      <c r="C445" s="57" t="s">
        <v>73</v>
      </c>
      <c r="D445" s="57"/>
      <c r="E445" s="228">
        <v>18.8</v>
      </c>
      <c r="F445" s="228">
        <v>0.2</v>
      </c>
      <c r="G445" s="228">
        <v>3</v>
      </c>
      <c r="H445" s="228">
        <v>1</v>
      </c>
      <c r="I445" s="287">
        <f>+H445*G445*F445*E445</f>
        <v>11.280000000000003</v>
      </c>
    </row>
    <row r="446" spans="1:9" ht="18.600000000000001" customHeight="1">
      <c r="A446" s="290"/>
      <c r="B446" s="51" t="s">
        <v>724</v>
      </c>
      <c r="C446" s="57" t="s">
        <v>73</v>
      </c>
      <c r="D446" s="57"/>
      <c r="E446" s="228">
        <v>5.7</v>
      </c>
      <c r="F446" s="228">
        <v>4.5</v>
      </c>
      <c r="G446" s="228">
        <v>0.2</v>
      </c>
      <c r="H446" s="228">
        <v>1</v>
      </c>
      <c r="I446" s="287">
        <f>+H446*G446*F446*E446</f>
        <v>5.13</v>
      </c>
    </row>
    <row r="447" spans="1:9" ht="18.600000000000001" customHeight="1">
      <c r="A447" s="290"/>
      <c r="B447" s="51" t="s">
        <v>725</v>
      </c>
      <c r="C447" s="57" t="s">
        <v>73</v>
      </c>
      <c r="D447" s="57"/>
      <c r="E447" s="228">
        <v>4</v>
      </c>
      <c r="F447" s="228">
        <v>0.2</v>
      </c>
      <c r="G447" s="228">
        <v>3</v>
      </c>
      <c r="H447" s="228">
        <v>1</v>
      </c>
      <c r="I447" s="287">
        <f>+H447*G447*F447*E447</f>
        <v>2.4000000000000004</v>
      </c>
    </row>
    <row r="448" spans="1:9" ht="18.600000000000001" customHeight="1">
      <c r="A448" s="290"/>
      <c r="B448" s="638" t="s">
        <v>726</v>
      </c>
      <c r="C448" s="638"/>
      <c r="D448" s="638"/>
      <c r="E448" s="638"/>
      <c r="F448" s="638"/>
      <c r="G448" s="638"/>
      <c r="H448" s="228"/>
      <c r="I448" s="287">
        <f>SUM(I444:I447)</f>
        <v>26.847000000000001</v>
      </c>
    </row>
    <row r="449" spans="1:9" ht="27" customHeight="1">
      <c r="A449" s="290" t="s">
        <v>334</v>
      </c>
      <c r="B449" s="51" t="s">
        <v>197</v>
      </c>
      <c r="C449" s="57" t="s">
        <v>229</v>
      </c>
      <c r="D449" s="57">
        <f>+I453</f>
        <v>123.60000000000001</v>
      </c>
      <c r="E449" s="228"/>
      <c r="F449" s="228"/>
      <c r="G449" s="228"/>
      <c r="H449" s="228"/>
      <c r="I449" s="287"/>
    </row>
    <row r="450" spans="1:9" ht="19.8" customHeight="1">
      <c r="A450" s="290"/>
      <c r="B450" s="51" t="s">
        <v>727</v>
      </c>
      <c r="C450" s="57" t="s">
        <v>229</v>
      </c>
      <c r="D450" s="57"/>
      <c r="E450" s="228">
        <v>18.8</v>
      </c>
      <c r="F450" s="228"/>
      <c r="G450" s="228">
        <v>3</v>
      </c>
      <c r="H450" s="228">
        <v>1</v>
      </c>
      <c r="I450" s="287">
        <f>+H450*G450*E450</f>
        <v>56.400000000000006</v>
      </c>
    </row>
    <row r="451" spans="1:9" ht="19.8" customHeight="1">
      <c r="A451" s="290"/>
      <c r="B451" s="51" t="s">
        <v>728</v>
      </c>
      <c r="C451" s="57"/>
      <c r="D451" s="57"/>
      <c r="E451" s="228">
        <v>4</v>
      </c>
      <c r="F451" s="228"/>
      <c r="G451" s="228">
        <v>3</v>
      </c>
      <c r="H451" s="228">
        <v>2</v>
      </c>
      <c r="I451" s="287">
        <f>+H451*G451*E451</f>
        <v>24</v>
      </c>
    </row>
    <row r="452" spans="1:9" ht="19.8" customHeight="1">
      <c r="A452" s="290"/>
      <c r="B452" s="51" t="s">
        <v>729</v>
      </c>
      <c r="C452" s="57"/>
      <c r="D452" s="57"/>
      <c r="E452" s="228">
        <v>5.4</v>
      </c>
      <c r="F452" s="228"/>
      <c r="G452" s="228">
        <v>4</v>
      </c>
      <c r="H452" s="228">
        <v>2</v>
      </c>
      <c r="I452" s="287">
        <f>+H452*G452*E452</f>
        <v>43.2</v>
      </c>
    </row>
    <row r="453" spans="1:9" ht="19.8" customHeight="1">
      <c r="A453" s="290"/>
      <c r="B453" s="637" t="s">
        <v>730</v>
      </c>
      <c r="C453" s="637"/>
      <c r="D453" s="637"/>
      <c r="E453" s="637"/>
      <c r="F453" s="637"/>
      <c r="G453" s="637"/>
      <c r="H453" s="275"/>
      <c r="I453" s="247">
        <f>SUM(I450:I452)</f>
        <v>123.60000000000001</v>
      </c>
    </row>
    <row r="454" spans="1:9" ht="27" customHeight="1">
      <c r="A454" s="290" t="s">
        <v>335</v>
      </c>
      <c r="B454" s="51" t="s">
        <v>198</v>
      </c>
      <c r="C454" s="57" t="s">
        <v>73</v>
      </c>
      <c r="D454" s="57">
        <f>+I455</f>
        <v>8.4599999999999991</v>
      </c>
      <c r="E454" s="228"/>
      <c r="F454" s="228"/>
      <c r="G454" s="228"/>
      <c r="H454" s="228"/>
      <c r="I454" s="287"/>
    </row>
    <row r="455" spans="1:9" ht="27" customHeight="1">
      <c r="A455" s="290"/>
      <c r="B455" s="51" t="s">
        <v>731</v>
      </c>
      <c r="C455" s="57" t="s">
        <v>73</v>
      </c>
      <c r="D455" s="57"/>
      <c r="E455" s="228">
        <v>18.8</v>
      </c>
      <c r="F455" s="228">
        <v>0.15</v>
      </c>
      <c r="G455" s="228">
        <v>3</v>
      </c>
      <c r="H455" s="228">
        <v>1</v>
      </c>
      <c r="I455" s="287">
        <f>+H455*G455*F455*E455</f>
        <v>8.4599999999999991</v>
      </c>
    </row>
    <row r="456" spans="1:9" ht="27" customHeight="1">
      <c r="A456" s="290" t="s">
        <v>336</v>
      </c>
      <c r="B456" s="51" t="s">
        <v>199</v>
      </c>
      <c r="C456" s="57" t="s">
        <v>73</v>
      </c>
      <c r="D456" s="57">
        <v>3</v>
      </c>
      <c r="E456" s="228"/>
      <c r="F456" s="228"/>
      <c r="G456" s="228"/>
      <c r="H456" s="228"/>
      <c r="I456" s="287"/>
    </row>
    <row r="457" spans="1:9" ht="27" customHeight="1">
      <c r="A457" s="290" t="s">
        <v>337</v>
      </c>
      <c r="B457" s="51" t="s">
        <v>200</v>
      </c>
      <c r="C457" s="57" t="s">
        <v>229</v>
      </c>
      <c r="D457" s="57">
        <v>104</v>
      </c>
      <c r="E457" s="228"/>
      <c r="F457" s="228"/>
      <c r="G457" s="228"/>
      <c r="H457" s="228"/>
      <c r="I457" s="287"/>
    </row>
    <row r="458" spans="1:9" ht="27" customHeight="1">
      <c r="A458" s="290" t="s">
        <v>338</v>
      </c>
      <c r="B458" s="51" t="s">
        <v>201</v>
      </c>
      <c r="C458" s="57" t="s">
        <v>4</v>
      </c>
      <c r="D458" s="57">
        <v>18</v>
      </c>
      <c r="E458" s="228"/>
      <c r="F458" s="228"/>
      <c r="G458" s="228"/>
      <c r="H458" s="228"/>
      <c r="I458" s="287"/>
    </row>
    <row r="459" spans="1:9" ht="27" customHeight="1">
      <c r="A459" s="290" t="s">
        <v>339</v>
      </c>
      <c r="B459" s="51" t="s">
        <v>202</v>
      </c>
      <c r="C459" s="57" t="s">
        <v>6</v>
      </c>
      <c r="D459" s="57">
        <v>2</v>
      </c>
      <c r="E459" s="228"/>
      <c r="F459" s="228"/>
      <c r="G459" s="228"/>
      <c r="H459" s="228"/>
      <c r="I459" s="287"/>
    </row>
    <row r="460" spans="1:9" ht="18.600000000000001" customHeight="1">
      <c r="A460" s="290" t="s">
        <v>340</v>
      </c>
      <c r="B460" s="51" t="s">
        <v>203</v>
      </c>
      <c r="C460" s="57" t="s">
        <v>6</v>
      </c>
      <c r="D460" s="57">
        <v>2</v>
      </c>
      <c r="E460" s="228"/>
      <c r="F460" s="228"/>
      <c r="G460" s="228"/>
      <c r="H460" s="228"/>
      <c r="I460" s="287"/>
    </row>
    <row r="461" spans="1:9" ht="19.5" customHeight="1">
      <c r="A461" s="291"/>
      <c r="B461" s="6" t="s">
        <v>245</v>
      </c>
      <c r="C461" s="6"/>
      <c r="D461" s="7"/>
      <c r="E461" s="228"/>
      <c r="F461" s="228"/>
      <c r="G461" s="228"/>
      <c r="H461" s="228"/>
      <c r="I461" s="287"/>
    </row>
    <row r="462" spans="1:9" ht="19.5" customHeight="1">
      <c r="A462" s="292"/>
      <c r="B462" s="8" t="s">
        <v>353</v>
      </c>
      <c r="C462" s="8"/>
      <c r="D462" s="9"/>
      <c r="E462" s="228"/>
      <c r="F462" s="228"/>
      <c r="G462" s="228"/>
      <c r="H462" s="228"/>
      <c r="I462" s="287"/>
    </row>
    <row r="463" spans="1:9" ht="21.6" customHeight="1">
      <c r="A463" s="18">
        <v>2</v>
      </c>
      <c r="B463" s="657" t="s">
        <v>351</v>
      </c>
      <c r="C463" s="657"/>
      <c r="D463" s="281"/>
      <c r="E463" s="228"/>
      <c r="F463" s="228"/>
      <c r="G463" s="228"/>
      <c r="H463" s="228"/>
      <c r="I463" s="287"/>
    </row>
    <row r="464" spans="1:9" ht="51.6" customHeight="1">
      <c r="A464" s="19">
        <v>2.0099999999999998</v>
      </c>
      <c r="B464" s="50" t="s">
        <v>694</v>
      </c>
      <c r="C464" s="3" t="s">
        <v>4</v>
      </c>
      <c r="D464" s="4"/>
      <c r="E464" s="653" t="s">
        <v>737</v>
      </c>
      <c r="F464" s="653"/>
      <c r="G464" s="653"/>
      <c r="H464" s="653"/>
      <c r="I464" s="665"/>
    </row>
    <row r="465" spans="1:9" ht="57.6" customHeight="1">
      <c r="A465" s="19">
        <v>2.02</v>
      </c>
      <c r="B465" s="50" t="s">
        <v>717</v>
      </c>
      <c r="C465" s="3" t="s">
        <v>4</v>
      </c>
      <c r="D465" s="4"/>
      <c r="E465" s="653"/>
      <c r="F465" s="653"/>
      <c r="G465" s="653"/>
      <c r="H465" s="653"/>
      <c r="I465" s="665"/>
    </row>
    <row r="466" spans="1:9" ht="58.95" customHeight="1">
      <c r="A466" s="19">
        <v>2.0299999999999998</v>
      </c>
      <c r="B466" s="50" t="s">
        <v>716</v>
      </c>
      <c r="C466" s="3" t="s">
        <v>4</v>
      </c>
      <c r="D466" s="4"/>
      <c r="E466" s="653"/>
      <c r="F466" s="653"/>
      <c r="G466" s="653"/>
      <c r="H466" s="653"/>
      <c r="I466" s="665"/>
    </row>
    <row r="467" spans="1:9" ht="42" customHeight="1">
      <c r="A467" s="19">
        <v>2.04</v>
      </c>
      <c r="B467" s="51" t="s">
        <v>107</v>
      </c>
      <c r="C467" s="20" t="s">
        <v>3</v>
      </c>
      <c r="D467" s="4"/>
      <c r="E467" s="653"/>
      <c r="F467" s="653"/>
      <c r="G467" s="653"/>
      <c r="H467" s="653"/>
      <c r="I467" s="665"/>
    </row>
    <row r="468" spans="1:9" ht="48.6" customHeight="1">
      <c r="A468" s="19">
        <v>2.0499999999999998</v>
      </c>
      <c r="B468" s="52" t="s">
        <v>74</v>
      </c>
      <c r="C468" s="3" t="s">
        <v>4</v>
      </c>
      <c r="D468" s="4"/>
      <c r="E468" s="653"/>
      <c r="F468" s="653"/>
      <c r="G468" s="653"/>
      <c r="H468" s="653"/>
      <c r="I468" s="665"/>
    </row>
    <row r="469" spans="1:9" ht="29.7" customHeight="1">
      <c r="A469" s="19">
        <v>2.06</v>
      </c>
      <c r="B469" s="53" t="s">
        <v>75</v>
      </c>
      <c r="C469" s="3" t="s">
        <v>3</v>
      </c>
      <c r="D469" s="4"/>
      <c r="E469" s="653"/>
      <c r="F469" s="653"/>
      <c r="G469" s="653"/>
      <c r="H469" s="653"/>
      <c r="I469" s="665"/>
    </row>
    <row r="470" spans="1:9" ht="30.6" customHeight="1">
      <c r="A470" s="19">
        <v>2.0699999999999998</v>
      </c>
      <c r="B470" s="53" t="s">
        <v>76</v>
      </c>
      <c r="C470" s="20" t="s">
        <v>3</v>
      </c>
      <c r="D470" s="4"/>
      <c r="E470" s="653"/>
      <c r="F470" s="653"/>
      <c r="G470" s="653"/>
      <c r="H470" s="653"/>
      <c r="I470" s="665"/>
    </row>
    <row r="471" spans="1:9" ht="31.2" customHeight="1">
      <c r="A471" s="19">
        <v>2.08</v>
      </c>
      <c r="B471" s="53" t="s">
        <v>77</v>
      </c>
      <c r="C471" s="20" t="s">
        <v>3</v>
      </c>
      <c r="D471" s="4"/>
      <c r="E471" s="653"/>
      <c r="F471" s="653"/>
      <c r="G471" s="653"/>
      <c r="H471" s="653"/>
      <c r="I471" s="665"/>
    </row>
    <row r="472" spans="1:9" ht="34.950000000000003" customHeight="1">
      <c r="A472" s="19">
        <v>2.09</v>
      </c>
      <c r="B472" s="53" t="s">
        <v>78</v>
      </c>
      <c r="C472" s="20" t="s">
        <v>3</v>
      </c>
      <c r="D472" s="4"/>
      <c r="E472" s="653"/>
      <c r="F472" s="653"/>
      <c r="G472" s="653"/>
      <c r="H472" s="653"/>
      <c r="I472" s="665"/>
    </row>
    <row r="473" spans="1:9" ht="30.6" customHeight="1">
      <c r="A473" s="19">
        <v>2.1</v>
      </c>
      <c r="B473" s="53" t="s">
        <v>79</v>
      </c>
      <c r="C473" s="20" t="s">
        <v>3</v>
      </c>
      <c r="D473" s="4"/>
      <c r="E473" s="653"/>
      <c r="F473" s="653"/>
      <c r="G473" s="653"/>
      <c r="H473" s="653"/>
      <c r="I473" s="665"/>
    </row>
    <row r="474" spans="1:9" ht="33.6" customHeight="1">
      <c r="A474" s="19">
        <v>2.11</v>
      </c>
      <c r="B474" s="51" t="s">
        <v>11</v>
      </c>
      <c r="C474" s="3" t="s">
        <v>5</v>
      </c>
      <c r="D474" s="4"/>
      <c r="E474" s="653"/>
      <c r="F474" s="653"/>
      <c r="G474" s="653"/>
      <c r="H474" s="653"/>
      <c r="I474" s="665"/>
    </row>
    <row r="475" spans="1:9" ht="31.95" customHeight="1">
      <c r="A475" s="19">
        <v>2.12</v>
      </c>
      <c r="B475" s="53" t="s">
        <v>12</v>
      </c>
      <c r="C475" s="3" t="s">
        <v>5</v>
      </c>
      <c r="D475" s="4"/>
      <c r="E475" s="653"/>
      <c r="F475" s="653"/>
      <c r="G475" s="653"/>
      <c r="H475" s="653"/>
      <c r="I475" s="665"/>
    </row>
    <row r="476" spans="1:9" ht="31.95" customHeight="1">
      <c r="A476" s="19">
        <v>2.13</v>
      </c>
      <c r="B476" s="51" t="s">
        <v>13</v>
      </c>
      <c r="C476" s="3" t="s">
        <v>5</v>
      </c>
      <c r="D476" s="4"/>
      <c r="E476" s="653"/>
      <c r="F476" s="653"/>
      <c r="G476" s="653"/>
      <c r="H476" s="653"/>
      <c r="I476" s="665"/>
    </row>
    <row r="477" spans="1:9" ht="76.5" customHeight="1">
      <c r="A477" s="19">
        <v>2.14</v>
      </c>
      <c r="B477" s="54" t="s">
        <v>80</v>
      </c>
      <c r="C477" s="3" t="s">
        <v>5</v>
      </c>
      <c r="D477" s="4">
        <v>1</v>
      </c>
      <c r="E477" s="228"/>
      <c r="F477" s="228"/>
      <c r="G477" s="228"/>
      <c r="H477" s="228"/>
      <c r="I477" s="287"/>
    </row>
    <row r="478" spans="1:9" ht="21.6" customHeight="1">
      <c r="A478" s="299"/>
      <c r="B478" s="658" t="s">
        <v>350</v>
      </c>
      <c r="C478" s="658"/>
      <c r="D478" s="658"/>
      <c r="E478" s="228"/>
      <c r="F478" s="228"/>
      <c r="G478" s="228"/>
      <c r="H478" s="228"/>
      <c r="I478" s="287"/>
    </row>
    <row r="479" spans="1:9" ht="24.6" customHeight="1">
      <c r="A479" s="300">
        <v>3</v>
      </c>
      <c r="B479" s="69" t="s">
        <v>246</v>
      </c>
      <c r="C479" s="63"/>
      <c r="D479" s="63"/>
      <c r="E479" s="228"/>
      <c r="F479" s="228"/>
      <c r="G479" s="228"/>
      <c r="H479" s="228"/>
      <c r="I479" s="287"/>
    </row>
    <row r="480" spans="1:9" ht="24.6" customHeight="1">
      <c r="A480" s="19">
        <v>3.01</v>
      </c>
      <c r="B480" s="51" t="s">
        <v>205</v>
      </c>
      <c r="C480" s="57" t="s">
        <v>6</v>
      </c>
      <c r="D480" s="57">
        <v>1</v>
      </c>
      <c r="E480" s="228"/>
      <c r="F480" s="228"/>
      <c r="G480" s="228"/>
      <c r="H480" s="228"/>
      <c r="I480" s="287"/>
    </row>
    <row r="481" spans="1:9" ht="24.6" customHeight="1">
      <c r="A481" s="19">
        <v>3.02</v>
      </c>
      <c r="B481" s="51" t="s">
        <v>206</v>
      </c>
      <c r="C481" s="57" t="s">
        <v>4</v>
      </c>
      <c r="D481" s="57">
        <v>48</v>
      </c>
      <c r="E481" s="228"/>
      <c r="F481" s="228"/>
      <c r="G481" s="228"/>
      <c r="H481" s="228"/>
      <c r="I481" s="287"/>
    </row>
    <row r="482" spans="1:9" ht="24.6" customHeight="1">
      <c r="A482" s="19">
        <v>3.03</v>
      </c>
      <c r="B482" s="51" t="s">
        <v>207</v>
      </c>
      <c r="C482" s="57" t="s">
        <v>4</v>
      </c>
      <c r="D482" s="57">
        <v>166</v>
      </c>
      <c r="E482" s="228"/>
      <c r="F482" s="228"/>
      <c r="G482" s="228"/>
      <c r="H482" s="228"/>
      <c r="I482" s="287"/>
    </row>
    <row r="483" spans="1:9" ht="24.6" customHeight="1">
      <c r="A483" s="19">
        <v>3.04</v>
      </c>
      <c r="B483" s="5" t="s">
        <v>208</v>
      </c>
      <c r="C483" s="57" t="s">
        <v>4</v>
      </c>
      <c r="D483" s="57">
        <v>48</v>
      </c>
      <c r="E483" s="228"/>
      <c r="F483" s="228"/>
      <c r="G483" s="228"/>
      <c r="H483" s="228"/>
      <c r="I483" s="287"/>
    </row>
    <row r="484" spans="1:9" ht="24.6" customHeight="1">
      <c r="A484" s="19">
        <v>3.05</v>
      </c>
      <c r="B484" s="51" t="s">
        <v>209</v>
      </c>
      <c r="C484" s="57" t="s">
        <v>4</v>
      </c>
      <c r="D484" s="57">
        <v>40</v>
      </c>
      <c r="E484" s="228"/>
      <c r="F484" s="228"/>
      <c r="G484" s="228"/>
      <c r="H484" s="228"/>
      <c r="I484" s="287"/>
    </row>
    <row r="485" spans="1:9" ht="24.6" customHeight="1">
      <c r="A485" s="19">
        <v>3.06</v>
      </c>
      <c r="B485" s="51" t="s">
        <v>210</v>
      </c>
      <c r="C485" s="57" t="s">
        <v>4</v>
      </c>
      <c r="D485" s="57">
        <v>360</v>
      </c>
      <c r="E485" s="228"/>
      <c r="F485" s="228"/>
      <c r="G485" s="228"/>
      <c r="H485" s="228"/>
      <c r="I485" s="287"/>
    </row>
    <row r="486" spans="1:9" ht="24.6" customHeight="1">
      <c r="A486" s="19">
        <v>3.07</v>
      </c>
      <c r="B486" s="51" t="s">
        <v>211</v>
      </c>
      <c r="C486" s="57" t="s">
        <v>4</v>
      </c>
      <c r="D486" s="57">
        <v>174</v>
      </c>
      <c r="E486" s="228"/>
      <c r="F486" s="228"/>
      <c r="G486" s="228"/>
      <c r="H486" s="228"/>
      <c r="I486" s="287"/>
    </row>
    <row r="487" spans="1:9" ht="24.6" customHeight="1">
      <c r="A487" s="19">
        <v>3.08</v>
      </c>
      <c r="B487" s="51" t="s">
        <v>212</v>
      </c>
      <c r="C487" s="57" t="s">
        <v>4</v>
      </c>
      <c r="D487" s="57">
        <v>1</v>
      </c>
      <c r="E487" s="228"/>
      <c r="F487" s="228"/>
      <c r="G487" s="228"/>
      <c r="H487" s="228"/>
      <c r="I487" s="287"/>
    </row>
    <row r="488" spans="1:9" ht="24.6" customHeight="1">
      <c r="A488" s="19">
        <v>3.09</v>
      </c>
      <c r="B488" s="51" t="s">
        <v>213</v>
      </c>
      <c r="C488" s="57" t="s">
        <v>15</v>
      </c>
      <c r="D488" s="57">
        <v>2</v>
      </c>
      <c r="E488" s="228"/>
      <c r="F488" s="228"/>
      <c r="G488" s="228"/>
      <c r="H488" s="228"/>
      <c r="I488" s="287"/>
    </row>
    <row r="489" spans="1:9" ht="24.6" customHeight="1">
      <c r="A489" s="19">
        <v>3.1</v>
      </c>
      <c r="B489" s="51" t="s">
        <v>214</v>
      </c>
      <c r="C489" s="57" t="s">
        <v>4</v>
      </c>
      <c r="D489" s="57">
        <v>60</v>
      </c>
      <c r="E489" s="228"/>
      <c r="F489" s="228"/>
      <c r="G489" s="228"/>
      <c r="H489" s="228"/>
      <c r="I489" s="287"/>
    </row>
    <row r="490" spans="1:9" ht="24.6" customHeight="1">
      <c r="A490" s="19">
        <v>3.11</v>
      </c>
      <c r="B490" s="51" t="s">
        <v>215</v>
      </c>
      <c r="C490" s="57" t="s">
        <v>15</v>
      </c>
      <c r="D490" s="57">
        <v>1</v>
      </c>
      <c r="E490" s="228"/>
      <c r="F490" s="228"/>
      <c r="G490" s="228"/>
      <c r="H490" s="228"/>
      <c r="I490" s="287"/>
    </row>
    <row r="491" spans="1:9" ht="24.6" customHeight="1">
      <c r="A491" s="19">
        <v>3.12</v>
      </c>
      <c r="B491" s="51" t="s">
        <v>216</v>
      </c>
      <c r="C491" s="57" t="s">
        <v>204</v>
      </c>
      <c r="D491" s="57">
        <v>20</v>
      </c>
      <c r="E491" s="228"/>
      <c r="F491" s="228"/>
      <c r="G491" s="228"/>
      <c r="H491" s="228"/>
      <c r="I491" s="287"/>
    </row>
    <row r="492" spans="1:9" ht="24.6" customHeight="1">
      <c r="A492" s="64"/>
      <c r="B492" s="659" t="s">
        <v>247</v>
      </c>
      <c r="C492" s="659"/>
      <c r="D492" s="659"/>
      <c r="E492" s="228"/>
      <c r="F492" s="228"/>
      <c r="G492" s="228"/>
      <c r="H492" s="228"/>
      <c r="I492" s="287"/>
    </row>
    <row r="493" spans="1:9" ht="21.6" customHeight="1">
      <c r="A493" s="301">
        <v>4</v>
      </c>
      <c r="B493" s="656" t="s">
        <v>81</v>
      </c>
      <c r="C493" s="656"/>
      <c r="D493" s="656"/>
      <c r="E493" s="228"/>
      <c r="F493" s="228"/>
      <c r="G493" s="228"/>
      <c r="H493" s="228"/>
      <c r="I493" s="287"/>
    </row>
    <row r="494" spans="1:9" ht="32.700000000000003" customHeight="1">
      <c r="A494" s="19">
        <v>4.01</v>
      </c>
      <c r="B494" s="21" t="s">
        <v>82</v>
      </c>
      <c r="C494" s="22" t="s">
        <v>7</v>
      </c>
      <c r="D494" s="17">
        <v>22</v>
      </c>
      <c r="E494" s="228"/>
      <c r="F494" s="228"/>
      <c r="G494" s="228"/>
      <c r="H494" s="228"/>
      <c r="I494" s="287"/>
    </row>
    <row r="495" spans="1:9" ht="184.95" customHeight="1">
      <c r="A495" s="19">
        <v>4.0199999999999996</v>
      </c>
      <c r="B495" s="21" t="s">
        <v>8</v>
      </c>
      <c r="C495" s="22" t="s">
        <v>7</v>
      </c>
      <c r="D495" s="17">
        <v>1</v>
      </c>
      <c r="E495" s="228"/>
      <c r="F495" s="228"/>
      <c r="G495" s="228"/>
      <c r="H495" s="228"/>
      <c r="I495" s="287"/>
    </row>
    <row r="496" spans="1:9" ht="52.2" customHeight="1">
      <c r="A496" s="19">
        <v>4.03</v>
      </c>
      <c r="B496" s="21" t="s">
        <v>83</v>
      </c>
      <c r="C496" s="22" t="s">
        <v>7</v>
      </c>
      <c r="D496" s="17">
        <v>12</v>
      </c>
      <c r="E496" s="228"/>
      <c r="F496" s="228"/>
      <c r="G496" s="228"/>
      <c r="H496" s="228"/>
      <c r="I496" s="287"/>
    </row>
    <row r="497" spans="1:9" ht="30.6" customHeight="1">
      <c r="A497" s="19">
        <v>4.04</v>
      </c>
      <c r="B497" s="23" t="s">
        <v>9</v>
      </c>
      <c r="C497" s="22" t="s">
        <v>84</v>
      </c>
      <c r="D497" s="17">
        <v>1</v>
      </c>
      <c r="E497" s="228"/>
      <c r="F497" s="228"/>
      <c r="G497" s="228"/>
      <c r="H497" s="228"/>
      <c r="I497" s="287"/>
    </row>
    <row r="498" spans="1:9" ht="30.6" customHeight="1">
      <c r="A498" s="19" t="s">
        <v>698</v>
      </c>
      <c r="B498" s="23" t="s">
        <v>700</v>
      </c>
      <c r="C498" s="22" t="s">
        <v>3</v>
      </c>
      <c r="D498" s="17">
        <f>+I500</f>
        <v>24.451200000000004</v>
      </c>
      <c r="E498" s="228"/>
      <c r="F498" s="228"/>
      <c r="G498" s="228"/>
      <c r="H498" s="228"/>
      <c r="I498" s="287"/>
    </row>
    <row r="499" spans="1:9" ht="30.6" customHeight="1">
      <c r="A499" s="19"/>
      <c r="B499" s="23" t="s">
        <v>702</v>
      </c>
      <c r="C499" s="22" t="s">
        <v>3</v>
      </c>
      <c r="D499" s="17"/>
      <c r="E499" s="228">
        <v>11.32</v>
      </c>
      <c r="F499" s="228">
        <v>3.6</v>
      </c>
      <c r="G499" s="228">
        <v>0.6</v>
      </c>
      <c r="H499" s="228">
        <v>1</v>
      </c>
      <c r="I499" s="287">
        <f>+H499*G499*F499*E499</f>
        <v>24.451200000000004</v>
      </c>
    </row>
    <row r="500" spans="1:9" ht="30.6" customHeight="1">
      <c r="A500" s="19"/>
      <c r="B500" s="663" t="s">
        <v>703</v>
      </c>
      <c r="C500" s="663"/>
      <c r="D500" s="663"/>
      <c r="E500" s="663"/>
      <c r="F500" s="663"/>
      <c r="G500" s="663"/>
      <c r="H500" s="275"/>
      <c r="I500" s="247">
        <f>SUM(I499)</f>
        <v>24.451200000000004</v>
      </c>
    </row>
    <row r="501" spans="1:9" ht="30.6" customHeight="1">
      <c r="A501" s="19" t="s">
        <v>699</v>
      </c>
      <c r="B501" s="23" t="s">
        <v>701</v>
      </c>
      <c r="C501" s="22" t="s">
        <v>3</v>
      </c>
      <c r="D501" s="17">
        <f>+I503</f>
        <v>4.0752000000000006</v>
      </c>
      <c r="E501" s="228"/>
      <c r="F501" s="228"/>
      <c r="G501" s="228"/>
      <c r="H501" s="228"/>
      <c r="I501" s="287"/>
    </row>
    <row r="502" spans="1:9" ht="30.6" customHeight="1">
      <c r="A502" s="19"/>
      <c r="B502" s="23" t="s">
        <v>704</v>
      </c>
      <c r="C502" s="22" t="s">
        <v>3</v>
      </c>
      <c r="D502" s="17"/>
      <c r="E502" s="228">
        <v>11.32</v>
      </c>
      <c r="F502" s="228">
        <v>3.6</v>
      </c>
      <c r="G502" s="228">
        <v>0.1</v>
      </c>
      <c r="H502" s="228">
        <v>1</v>
      </c>
      <c r="I502" s="287">
        <f>+H502*G502*F502*E502</f>
        <v>4.0752000000000006</v>
      </c>
    </row>
    <row r="503" spans="1:9" ht="30.6" customHeight="1">
      <c r="A503" s="19"/>
      <c r="B503" s="663" t="s">
        <v>705</v>
      </c>
      <c r="C503" s="663"/>
      <c r="D503" s="663"/>
      <c r="E503" s="663"/>
      <c r="F503" s="663"/>
      <c r="G503" s="663"/>
      <c r="H503" s="275"/>
      <c r="I503" s="247">
        <f>SUM(I502)</f>
        <v>4.0752000000000006</v>
      </c>
    </row>
    <row r="504" spans="1:9" ht="25.8" customHeight="1">
      <c r="A504" s="19">
        <v>4.05</v>
      </c>
      <c r="B504" s="24" t="s">
        <v>696</v>
      </c>
      <c r="C504" s="22" t="s">
        <v>3</v>
      </c>
      <c r="D504" s="17">
        <f>+I507</f>
        <v>13.2255</v>
      </c>
      <c r="E504" s="228"/>
      <c r="F504" s="228"/>
      <c r="G504" s="228"/>
      <c r="H504" s="228"/>
      <c r="I504" s="287"/>
    </row>
    <row r="505" spans="1:9" ht="20.399999999999999" customHeight="1">
      <c r="A505" s="19"/>
      <c r="B505" s="24" t="s">
        <v>706</v>
      </c>
      <c r="C505" s="22"/>
      <c r="D505" s="17"/>
      <c r="E505" s="228">
        <v>11.32</v>
      </c>
      <c r="F505" s="228">
        <v>3.6</v>
      </c>
      <c r="G505" s="228">
        <v>0.25</v>
      </c>
      <c r="H505" s="228">
        <v>1</v>
      </c>
      <c r="I505" s="287">
        <f>+H505*G505*F505*E505</f>
        <v>10.188000000000001</v>
      </c>
    </row>
    <row r="506" spans="1:9" ht="20.399999999999999" customHeight="1">
      <c r="A506" s="19"/>
      <c r="B506" s="24" t="s">
        <v>707</v>
      </c>
      <c r="C506" s="22"/>
      <c r="D506" s="17"/>
      <c r="E506" s="228">
        <v>0.9</v>
      </c>
      <c r="F506" s="228">
        <v>0.9</v>
      </c>
      <c r="G506" s="228">
        <v>0.25</v>
      </c>
      <c r="H506" s="228">
        <v>15</v>
      </c>
      <c r="I506" s="287">
        <f>+H506*G506*F506*E506</f>
        <v>3.0375000000000001</v>
      </c>
    </row>
    <row r="507" spans="1:9" ht="20.399999999999999" customHeight="1">
      <c r="A507" s="19"/>
      <c r="B507" s="664" t="s">
        <v>708</v>
      </c>
      <c r="C507" s="664"/>
      <c r="D507" s="664"/>
      <c r="E507" s="664"/>
      <c r="F507" s="664"/>
      <c r="G507" s="664"/>
      <c r="H507" s="275"/>
      <c r="I507" s="247">
        <f>SUM(I505:I506)</f>
        <v>13.2255</v>
      </c>
    </row>
    <row r="508" spans="1:9" ht="22.8" customHeight="1">
      <c r="A508" s="19">
        <v>4.0599999999999996</v>
      </c>
      <c r="B508" s="24" t="s">
        <v>695</v>
      </c>
      <c r="C508" s="22" t="s">
        <v>86</v>
      </c>
      <c r="D508" s="17">
        <v>1</v>
      </c>
      <c r="E508" s="228"/>
      <c r="F508" s="228"/>
      <c r="G508" s="228"/>
      <c r="H508" s="228"/>
      <c r="I508" s="287"/>
    </row>
    <row r="509" spans="1:9" ht="59.7" customHeight="1" thickBot="1">
      <c r="A509" s="257">
        <v>4.07</v>
      </c>
      <c r="B509" s="258" t="s">
        <v>697</v>
      </c>
      <c r="C509" s="259" t="s">
        <v>0</v>
      </c>
      <c r="D509" s="260">
        <v>1</v>
      </c>
      <c r="E509" s="266"/>
      <c r="F509" s="266"/>
      <c r="G509" s="266"/>
      <c r="H509" s="266"/>
      <c r="I509" s="302"/>
    </row>
    <row r="510" spans="1:9" ht="19.2" customHeight="1">
      <c r="A510" s="254"/>
      <c r="B510" s="660" t="s">
        <v>87</v>
      </c>
      <c r="C510" s="661"/>
      <c r="D510" s="661"/>
    </row>
  </sheetData>
  <sheetProtection algorithmName="SHA-512" hashValue="fwBN1WlffpB9MNbl+QxKPJZfiICUxm//rRuOnfBC2Bp8yqIqfpB4GxDxKi13c1PWgNN648B554uirg48p7e3KQ==" saltValue="YgZ3uW/Zk1hbU+iwANXX+w==" spinCount="100000" sheet="1" objects="1" scenarios="1"/>
  <mergeCells count="57">
    <mergeCell ref="B510:D510"/>
    <mergeCell ref="A332:D332"/>
    <mergeCell ref="B327:G327"/>
    <mergeCell ref="B344:G344"/>
    <mergeCell ref="B257:G257"/>
    <mergeCell ref="B277:G277"/>
    <mergeCell ref="B295:G295"/>
    <mergeCell ref="B303:G303"/>
    <mergeCell ref="B307:G307"/>
    <mergeCell ref="B311:G311"/>
    <mergeCell ref="B503:G503"/>
    <mergeCell ref="B507:G507"/>
    <mergeCell ref="B453:G453"/>
    <mergeCell ref="B500:G500"/>
    <mergeCell ref="E464:I476"/>
    <mergeCell ref="B88:G88"/>
    <mergeCell ref="B68:G68"/>
    <mergeCell ref="B96:G96"/>
    <mergeCell ref="B102:G102"/>
    <mergeCell ref="B493:D493"/>
    <mergeCell ref="B172:G172"/>
    <mergeCell ref="B182:G182"/>
    <mergeCell ref="B194:G194"/>
    <mergeCell ref="B190:G190"/>
    <mergeCell ref="B314:D314"/>
    <mergeCell ref="B380:D380"/>
    <mergeCell ref="B435:D435"/>
    <mergeCell ref="B463:C463"/>
    <mergeCell ref="B478:D478"/>
    <mergeCell ref="B492:D492"/>
    <mergeCell ref="B244:G244"/>
    <mergeCell ref="A8:D15"/>
    <mergeCell ref="B200:D200"/>
    <mergeCell ref="A201:D201"/>
    <mergeCell ref="B239:D239"/>
    <mergeCell ref="A240:D240"/>
    <mergeCell ref="B106:G106"/>
    <mergeCell ref="B125:G125"/>
    <mergeCell ref="B148:G148"/>
    <mergeCell ref="B157:G157"/>
    <mergeCell ref="B166:G166"/>
    <mergeCell ref="B129:D129"/>
    <mergeCell ref="B209:G209"/>
    <mergeCell ref="B215:G215"/>
    <mergeCell ref="B236:G236"/>
    <mergeCell ref="B38:G38"/>
    <mergeCell ref="B49:G49"/>
    <mergeCell ref="A2:D2"/>
    <mergeCell ref="A4:D4"/>
    <mergeCell ref="A5:D5"/>
    <mergeCell ref="A6:D6"/>
    <mergeCell ref="A7:D7"/>
    <mergeCell ref="B250:G250"/>
    <mergeCell ref="B320:G320"/>
    <mergeCell ref="B439:G439"/>
    <mergeCell ref="B442:G442"/>
    <mergeCell ref="B448:G448"/>
  </mergeCells>
  <phoneticPr fontId="48" type="noConversion"/>
  <pageMargins left="0.7" right="0.7" top="0.75" bottom="0.75" header="0.3" footer="0.3"/>
  <pageSetup paperSize="9" scale="6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36FA5-9B3E-4D2F-A582-D76892524047}">
  <dimension ref="A1:L25"/>
  <sheetViews>
    <sheetView workbookViewId="0">
      <pane xSplit="8" ySplit="3" topLeftCell="I6" activePane="bottomRight" state="frozen"/>
      <selection pane="topRight" activeCell="H1" sqref="H1"/>
      <selection pane="bottomLeft" activeCell="A4" sqref="A4"/>
      <selection pane="bottomRight" activeCell="G12" sqref="G12"/>
    </sheetView>
  </sheetViews>
  <sheetFormatPr defaultRowHeight="14.4"/>
  <cols>
    <col min="2" max="2" width="52.33203125" customWidth="1"/>
    <col min="3" max="3" width="7.5546875" customWidth="1"/>
    <col min="4" max="4" width="10.33203125" customWidth="1"/>
    <col min="7" max="7" width="11.44140625" customWidth="1"/>
    <col min="8" max="8" width="16.33203125" customWidth="1"/>
  </cols>
  <sheetData>
    <row r="1" spans="1:9" ht="72" customHeight="1" thickBot="1">
      <c r="B1" s="666" t="s">
        <v>919</v>
      </c>
      <c r="C1" s="666"/>
      <c r="D1" s="666"/>
      <c r="E1" s="666"/>
      <c r="F1" s="666"/>
      <c r="G1" s="666"/>
      <c r="H1" s="666"/>
    </row>
    <row r="2" spans="1:9" ht="23.4">
      <c r="A2" s="667" t="s">
        <v>759</v>
      </c>
      <c r="B2" s="668"/>
      <c r="C2" s="668"/>
      <c r="D2" s="668"/>
      <c r="E2" s="668"/>
      <c r="F2" s="668"/>
      <c r="G2" s="668"/>
      <c r="H2" s="669"/>
    </row>
    <row r="3" spans="1:9" s="244" customFormat="1" ht="10.199999999999999" customHeight="1">
      <c r="A3" s="240"/>
      <c r="B3" s="241" t="s">
        <v>760</v>
      </c>
      <c r="C3" s="241" t="s">
        <v>7</v>
      </c>
      <c r="D3" s="242" t="s">
        <v>761</v>
      </c>
      <c r="E3" s="241" t="s">
        <v>762</v>
      </c>
      <c r="F3" s="241" t="s">
        <v>763</v>
      </c>
      <c r="G3" s="241" t="s">
        <v>764</v>
      </c>
      <c r="H3" s="243" t="s">
        <v>765</v>
      </c>
    </row>
    <row r="4" spans="1:9" ht="10.199999999999999" customHeight="1">
      <c r="A4" s="245"/>
      <c r="B4" s="228"/>
      <c r="C4" s="228"/>
      <c r="D4" s="228"/>
      <c r="E4" s="228"/>
      <c r="F4" s="228"/>
      <c r="G4" s="228"/>
      <c r="H4" s="246"/>
    </row>
    <row r="5" spans="1:9" ht="17.399999999999999" customHeight="1">
      <c r="A5" s="248"/>
      <c r="B5" s="250" t="s">
        <v>801</v>
      </c>
      <c r="C5" s="249"/>
      <c r="D5" s="228"/>
      <c r="E5" s="228"/>
      <c r="F5" s="228"/>
      <c r="G5" s="228"/>
      <c r="H5" s="247"/>
    </row>
    <row r="6" spans="1:9">
      <c r="A6" s="248"/>
      <c r="B6" s="228" t="s">
        <v>802</v>
      </c>
      <c r="C6" s="228" t="s">
        <v>766</v>
      </c>
      <c r="D6" s="228">
        <v>10.6</v>
      </c>
      <c r="E6" s="228">
        <v>0.7</v>
      </c>
      <c r="F6" s="228">
        <v>0.7</v>
      </c>
      <c r="G6" s="228">
        <v>1</v>
      </c>
      <c r="H6" s="247">
        <f>+G6*F6*E6*D6</f>
        <v>5.1939999999999991</v>
      </c>
    </row>
    <row r="7" spans="1:9">
      <c r="A7" s="248"/>
      <c r="B7" s="228" t="s">
        <v>803</v>
      </c>
      <c r="C7" s="228" t="s">
        <v>766</v>
      </c>
      <c r="D7" s="228">
        <v>10.6</v>
      </c>
      <c r="E7" s="228">
        <v>0.7</v>
      </c>
      <c r="F7" s="228">
        <v>0.1</v>
      </c>
      <c r="G7" s="228">
        <v>1</v>
      </c>
      <c r="H7" s="247">
        <f t="shared" ref="H7:H15" si="0">+G7*F7*E7*D7</f>
        <v>0.74199999999999988</v>
      </c>
    </row>
    <row r="8" spans="1:9">
      <c r="A8" s="248"/>
      <c r="B8" s="228" t="s">
        <v>804</v>
      </c>
      <c r="C8" s="228" t="s">
        <v>766</v>
      </c>
      <c r="D8" s="228">
        <v>3</v>
      </c>
      <c r="E8" s="228">
        <v>3</v>
      </c>
      <c r="F8" s="228">
        <v>0.1</v>
      </c>
      <c r="G8" s="228">
        <v>1</v>
      </c>
      <c r="H8" s="247">
        <f t="shared" si="0"/>
        <v>0.90000000000000013</v>
      </c>
    </row>
    <row r="9" spans="1:9">
      <c r="A9" s="248"/>
      <c r="B9" s="228" t="s">
        <v>769</v>
      </c>
      <c r="C9" s="228" t="s">
        <v>766</v>
      </c>
      <c r="D9" s="228">
        <v>10.6</v>
      </c>
      <c r="E9" s="228">
        <v>0.7</v>
      </c>
      <c r="F9" s="228">
        <v>0.8</v>
      </c>
      <c r="G9" s="228">
        <v>1</v>
      </c>
      <c r="H9" s="247">
        <f t="shared" si="0"/>
        <v>5.9359999999999991</v>
      </c>
    </row>
    <row r="10" spans="1:9">
      <c r="A10" s="248"/>
      <c r="B10" s="228" t="s">
        <v>805</v>
      </c>
      <c r="C10" s="228" t="s">
        <v>766</v>
      </c>
      <c r="D10" s="228">
        <v>12.4</v>
      </c>
      <c r="E10" s="228">
        <v>0.35</v>
      </c>
      <c r="F10" s="228">
        <v>2.65</v>
      </c>
      <c r="G10" s="228">
        <v>1</v>
      </c>
      <c r="H10" s="247">
        <f t="shared" si="0"/>
        <v>11.500999999999999</v>
      </c>
      <c r="I10" s="251"/>
    </row>
    <row r="11" spans="1:9">
      <c r="A11" s="248"/>
      <c r="B11" s="228" t="s">
        <v>806</v>
      </c>
      <c r="C11" s="252" t="s">
        <v>807</v>
      </c>
      <c r="D11" s="228">
        <v>2.65</v>
      </c>
      <c r="E11" s="228">
        <v>1</v>
      </c>
      <c r="F11" s="228"/>
      <c r="G11" s="228">
        <v>1</v>
      </c>
      <c r="H11" s="247">
        <f>+G11*E11*D11</f>
        <v>2.65</v>
      </c>
    </row>
    <row r="12" spans="1:9">
      <c r="A12" s="248"/>
      <c r="B12" s="228" t="s">
        <v>808</v>
      </c>
      <c r="C12" s="252" t="s">
        <v>807</v>
      </c>
      <c r="D12" s="228">
        <v>2</v>
      </c>
      <c r="E12" s="228">
        <v>0.65</v>
      </c>
      <c r="F12" s="228"/>
      <c r="G12" s="228">
        <v>2</v>
      </c>
      <c r="H12" s="247">
        <f>+G12*E12*D12</f>
        <v>2.6</v>
      </c>
    </row>
    <row r="13" spans="1:9">
      <c r="A13" s="248"/>
      <c r="B13" s="228" t="s">
        <v>809</v>
      </c>
      <c r="C13" s="253" t="s">
        <v>766</v>
      </c>
      <c r="D13" s="228">
        <v>10.6</v>
      </c>
      <c r="E13" s="228">
        <v>0.35</v>
      </c>
      <c r="F13" s="228">
        <v>0.35</v>
      </c>
      <c r="G13" s="228">
        <v>1</v>
      </c>
      <c r="H13" s="247">
        <f t="shared" si="0"/>
        <v>1.2984999999999998</v>
      </c>
    </row>
    <row r="14" spans="1:9">
      <c r="A14" s="248"/>
      <c r="B14" s="228" t="s">
        <v>810</v>
      </c>
      <c r="C14" s="253" t="s">
        <v>766</v>
      </c>
      <c r="D14" s="228">
        <f>3+0.7+1</f>
        <v>4.7</v>
      </c>
      <c r="E14" s="228">
        <v>4.7</v>
      </c>
      <c r="F14" s="228">
        <v>0.12</v>
      </c>
      <c r="G14" s="228">
        <v>1</v>
      </c>
      <c r="H14" s="247">
        <f t="shared" si="0"/>
        <v>2.6507999999999998</v>
      </c>
    </row>
    <row r="15" spans="1:9">
      <c r="A15" s="248"/>
      <c r="B15" s="228" t="s">
        <v>811</v>
      </c>
      <c r="C15" s="253" t="s">
        <v>766</v>
      </c>
      <c r="D15" s="228">
        <v>17.600000000000001</v>
      </c>
      <c r="E15" s="228">
        <v>0.2</v>
      </c>
      <c r="F15" s="228">
        <v>0.4</v>
      </c>
      <c r="G15" s="228">
        <v>1</v>
      </c>
      <c r="H15" s="247">
        <f t="shared" si="0"/>
        <v>1.4080000000000004</v>
      </c>
    </row>
    <row r="16" spans="1:9">
      <c r="A16" s="248"/>
      <c r="B16" s="262" t="s">
        <v>812</v>
      </c>
      <c r="C16" s="263" t="s">
        <v>766</v>
      </c>
      <c r="D16" s="262"/>
      <c r="E16" s="262"/>
      <c r="F16" s="262"/>
      <c r="G16" s="262"/>
      <c r="H16" s="264">
        <f>SUM(H13:H15)</f>
        <v>5.3573000000000004</v>
      </c>
    </row>
    <row r="17" spans="1:12">
      <c r="A17" s="248"/>
      <c r="B17" s="228" t="s">
        <v>813</v>
      </c>
      <c r="C17" s="252" t="s">
        <v>807</v>
      </c>
      <c r="D17" s="228">
        <v>12.7</v>
      </c>
      <c r="E17" s="228">
        <v>4.28</v>
      </c>
      <c r="F17" s="228"/>
      <c r="G17" s="228">
        <v>1</v>
      </c>
      <c r="H17" s="247">
        <f>G17*E17*D17-5.48</f>
        <v>48.876000000000005</v>
      </c>
      <c r="I17" s="251"/>
      <c r="L17" s="265"/>
    </row>
    <row r="18" spans="1:12">
      <c r="A18" s="248"/>
      <c r="B18" s="228" t="s">
        <v>814</v>
      </c>
      <c r="C18" s="252" t="s">
        <v>807</v>
      </c>
      <c r="D18" s="228">
        <v>12</v>
      </c>
      <c r="E18" s="228">
        <v>2.88</v>
      </c>
      <c r="F18" s="228"/>
      <c r="G18" s="228">
        <v>1</v>
      </c>
      <c r="H18" s="247">
        <f t="shared" ref="H18:H21" si="1">G18*E18*D18-5.48</f>
        <v>29.080000000000002</v>
      </c>
    </row>
    <row r="19" spans="1:12">
      <c r="A19" s="248"/>
      <c r="B19" s="228" t="s">
        <v>815</v>
      </c>
      <c r="C19" s="252" t="s">
        <v>807</v>
      </c>
      <c r="D19" s="228">
        <v>3</v>
      </c>
      <c r="E19" s="228">
        <v>3</v>
      </c>
      <c r="F19" s="228"/>
      <c r="G19" s="228">
        <v>1</v>
      </c>
      <c r="H19" s="247">
        <f>G19*E19*D19</f>
        <v>9</v>
      </c>
    </row>
    <row r="20" spans="1:12">
      <c r="A20" s="248"/>
      <c r="B20" s="228" t="s">
        <v>816</v>
      </c>
      <c r="C20" s="252" t="s">
        <v>807</v>
      </c>
      <c r="D20" s="228">
        <v>12</v>
      </c>
      <c r="E20" s="228">
        <v>2.88</v>
      </c>
      <c r="F20" s="228"/>
      <c r="G20" s="228">
        <v>1</v>
      </c>
      <c r="H20" s="247">
        <f t="shared" si="1"/>
        <v>29.080000000000002</v>
      </c>
    </row>
    <row r="21" spans="1:12">
      <c r="A21" s="248"/>
      <c r="B21" s="228" t="s">
        <v>817</v>
      </c>
      <c r="C21" s="252" t="s">
        <v>807</v>
      </c>
      <c r="D21" s="228">
        <v>12.7</v>
      </c>
      <c r="E21" s="228">
        <v>3.88</v>
      </c>
      <c r="F21" s="228"/>
      <c r="G21" s="228">
        <v>1</v>
      </c>
      <c r="H21" s="247">
        <f t="shared" si="1"/>
        <v>43.795999999999992</v>
      </c>
    </row>
    <row r="22" spans="1:12">
      <c r="A22" s="248"/>
      <c r="B22" s="228" t="s">
        <v>818</v>
      </c>
      <c r="C22" s="252" t="s">
        <v>807</v>
      </c>
      <c r="D22" s="228">
        <v>4.5</v>
      </c>
      <c r="E22" s="228">
        <v>4.5</v>
      </c>
      <c r="F22" s="228">
        <v>0.1</v>
      </c>
      <c r="G22" s="228">
        <v>1</v>
      </c>
      <c r="H22" s="247">
        <f>(G22*E22*D22*F22)</f>
        <v>2.0249999999999999</v>
      </c>
    </row>
    <row r="23" spans="1:12">
      <c r="A23" s="248"/>
      <c r="B23" s="228" t="s">
        <v>819</v>
      </c>
      <c r="C23" s="252" t="s">
        <v>807</v>
      </c>
      <c r="D23" s="228">
        <v>5.3</v>
      </c>
      <c r="E23" s="228">
        <v>5.3</v>
      </c>
      <c r="F23" s="228"/>
      <c r="G23" s="228">
        <v>1</v>
      </c>
      <c r="H23" s="247">
        <f>G23*E23*D23</f>
        <v>28.09</v>
      </c>
    </row>
    <row r="24" spans="1:12">
      <c r="A24" s="248"/>
      <c r="B24" s="228" t="s">
        <v>820</v>
      </c>
      <c r="C24" s="252" t="s">
        <v>821</v>
      </c>
      <c r="D24" s="228">
        <v>5</v>
      </c>
      <c r="E24" s="228"/>
      <c r="F24" s="228"/>
      <c r="G24" s="228"/>
      <c r="H24" s="247">
        <f>+D24</f>
        <v>5</v>
      </c>
    </row>
    <row r="25" spans="1:12">
      <c r="A25" s="248"/>
      <c r="B25" s="228" t="s">
        <v>770</v>
      </c>
      <c r="C25" s="252" t="s">
        <v>807</v>
      </c>
      <c r="D25" s="228">
        <v>5</v>
      </c>
      <c r="E25" s="228"/>
      <c r="F25" s="228"/>
      <c r="G25" s="228"/>
      <c r="H25" s="247">
        <f>+D25</f>
        <v>5</v>
      </c>
    </row>
  </sheetData>
  <sheetProtection algorithmName="SHA-512" hashValue="PwDx2BGKzxNZPh4SY1XP2UPTBlDgLnsEk+8xIIGhpecQiZajsUs2ly/eEBcphUey9FC9IVcE3yXzfwPa7H+cag==" saltValue="/1SBJuaew8wV7qLJJN3seg==" spinCount="100000" sheet="1" objects="1" scenarios="1"/>
  <mergeCells count="2">
    <mergeCell ref="B1:H1"/>
    <mergeCell ref="A2:H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1E5AE-88E2-4BA9-9B3E-DF8ED6E04595}">
  <dimension ref="A1:I17"/>
  <sheetViews>
    <sheetView workbookViewId="0">
      <pane xSplit="8" ySplit="3" topLeftCell="I4" activePane="bottomRight" state="frozen"/>
      <selection pane="topRight" activeCell="H1" sqref="H1"/>
      <selection pane="bottomLeft" activeCell="A4" sqref="A4"/>
      <selection pane="bottomRight" activeCell="G15" sqref="G15"/>
    </sheetView>
  </sheetViews>
  <sheetFormatPr defaultRowHeight="14.4"/>
  <cols>
    <col min="2" max="2" width="52.33203125" customWidth="1"/>
    <col min="3" max="3" width="7.5546875" customWidth="1"/>
    <col min="4" max="4" width="10.33203125" customWidth="1"/>
    <col min="7" max="7" width="11.44140625" customWidth="1"/>
    <col min="8" max="8" width="16.33203125" customWidth="1"/>
  </cols>
  <sheetData>
    <row r="1" spans="1:9" ht="72" customHeight="1" thickBot="1">
      <c r="B1" s="666" t="s">
        <v>922</v>
      </c>
      <c r="C1" s="666"/>
      <c r="D1" s="666"/>
      <c r="E1" s="666"/>
      <c r="F1" s="666"/>
      <c r="G1" s="666"/>
      <c r="H1" s="666"/>
    </row>
    <row r="2" spans="1:9" ht="23.4">
      <c r="A2" s="667" t="s">
        <v>759</v>
      </c>
      <c r="B2" s="668"/>
      <c r="C2" s="668"/>
      <c r="D2" s="668"/>
      <c r="E2" s="668"/>
      <c r="F2" s="668"/>
      <c r="G2" s="668"/>
      <c r="H2" s="669"/>
    </row>
    <row r="3" spans="1:9" s="244" customFormat="1" ht="10.199999999999999" customHeight="1">
      <c r="A3" s="240"/>
      <c r="B3" s="241" t="s">
        <v>760</v>
      </c>
      <c r="C3" s="241" t="s">
        <v>7</v>
      </c>
      <c r="D3" s="242" t="s">
        <v>761</v>
      </c>
      <c r="E3" s="241" t="s">
        <v>762</v>
      </c>
      <c r="F3" s="241" t="s">
        <v>763</v>
      </c>
      <c r="G3" s="241" t="s">
        <v>764</v>
      </c>
      <c r="H3" s="243" t="s">
        <v>765</v>
      </c>
    </row>
    <row r="4" spans="1:9" ht="10.199999999999999" customHeight="1">
      <c r="A4" s="245"/>
      <c r="B4" s="228"/>
      <c r="C4" s="228"/>
      <c r="D4" s="228"/>
      <c r="E4" s="228"/>
      <c r="F4" s="228"/>
      <c r="G4" s="228"/>
      <c r="H4" s="246"/>
    </row>
    <row r="5" spans="1:9" ht="17.399999999999999" customHeight="1">
      <c r="A5" s="248"/>
      <c r="B5" s="250" t="s">
        <v>767</v>
      </c>
      <c r="C5" s="249"/>
      <c r="D5" s="228"/>
      <c r="E5" s="228"/>
      <c r="F5" s="228"/>
      <c r="G5" s="228"/>
      <c r="H5" s="247"/>
    </row>
    <row r="6" spans="1:9">
      <c r="A6" s="248"/>
      <c r="B6" s="228" t="s">
        <v>790</v>
      </c>
      <c r="C6" s="228" t="s">
        <v>766</v>
      </c>
      <c r="D6" s="228">
        <v>0.5</v>
      </c>
      <c r="E6" s="228">
        <v>0.5</v>
      </c>
      <c r="F6" s="228">
        <v>1</v>
      </c>
      <c r="G6" s="228">
        <v>4</v>
      </c>
      <c r="H6" s="247">
        <f>+G6*F6*E6*D6</f>
        <v>1</v>
      </c>
    </row>
    <row r="7" spans="1:9">
      <c r="A7" s="248"/>
      <c r="B7" s="228" t="s">
        <v>769</v>
      </c>
      <c r="C7" s="228" t="s">
        <v>766</v>
      </c>
      <c r="D7" s="228">
        <v>10.8</v>
      </c>
      <c r="E7" s="228">
        <v>0.6</v>
      </c>
      <c r="F7" s="228">
        <v>0.6</v>
      </c>
      <c r="G7" s="228">
        <v>1</v>
      </c>
      <c r="H7" s="247">
        <f>+G7*F7*E7*D7</f>
        <v>3.8879999999999999</v>
      </c>
    </row>
    <row r="8" spans="1:9">
      <c r="A8" s="248"/>
      <c r="B8" s="228" t="s">
        <v>789</v>
      </c>
      <c r="C8" s="228" t="s">
        <v>766</v>
      </c>
      <c r="D8" s="228">
        <v>3</v>
      </c>
      <c r="E8" s="228">
        <v>3</v>
      </c>
      <c r="F8" s="228">
        <v>0.3</v>
      </c>
      <c r="G8" s="228">
        <v>1</v>
      </c>
      <c r="H8" s="247">
        <f>+G8*F8*E8*D8</f>
        <v>2.6999999999999997</v>
      </c>
    </row>
    <row r="9" spans="1:9">
      <c r="A9" s="248"/>
      <c r="B9" s="228" t="s">
        <v>771</v>
      </c>
      <c r="C9" s="228" t="s">
        <v>766</v>
      </c>
      <c r="D9" s="228">
        <v>0.5</v>
      </c>
      <c r="E9" s="228">
        <v>0.5</v>
      </c>
      <c r="F9" s="228">
        <v>0.5</v>
      </c>
      <c r="G9" s="228">
        <v>1</v>
      </c>
      <c r="H9" s="247">
        <f t="shared" ref="H9:H12" si="0">+G9*F9*E9*D9</f>
        <v>0.125</v>
      </c>
    </row>
    <row r="10" spans="1:9">
      <c r="A10" s="248"/>
      <c r="B10" s="228" t="s">
        <v>772</v>
      </c>
      <c r="C10" s="228" t="s">
        <v>4</v>
      </c>
      <c r="D10" s="228">
        <v>14</v>
      </c>
      <c r="E10" s="228"/>
      <c r="F10" s="228"/>
      <c r="G10" s="228"/>
      <c r="H10" s="247">
        <f>+D10</f>
        <v>14</v>
      </c>
    </row>
    <row r="11" spans="1:9">
      <c r="A11" s="248"/>
      <c r="B11" s="228" t="s">
        <v>773</v>
      </c>
      <c r="C11" s="228" t="s">
        <v>774</v>
      </c>
      <c r="D11" s="228">
        <v>3</v>
      </c>
      <c r="E11" s="228">
        <v>3</v>
      </c>
      <c r="F11" s="228"/>
      <c r="G11" s="228">
        <v>1</v>
      </c>
      <c r="H11" s="247">
        <f>+G11*E11*D11</f>
        <v>9</v>
      </c>
    </row>
    <row r="12" spans="1:9">
      <c r="A12" s="248"/>
      <c r="B12" s="228" t="s">
        <v>775</v>
      </c>
      <c r="C12" s="228" t="s">
        <v>766</v>
      </c>
      <c r="D12" s="228">
        <v>3</v>
      </c>
      <c r="E12" s="228">
        <v>3</v>
      </c>
      <c r="F12" s="228">
        <v>0.1</v>
      </c>
      <c r="G12" s="228">
        <v>1</v>
      </c>
      <c r="H12" s="247">
        <f t="shared" si="0"/>
        <v>0.90000000000000013</v>
      </c>
      <c r="I12" s="251"/>
    </row>
    <row r="13" spans="1:9">
      <c r="A13" s="248"/>
      <c r="B13" s="228" t="s">
        <v>776</v>
      </c>
      <c r="C13" s="252" t="s">
        <v>774</v>
      </c>
      <c r="D13" s="228">
        <v>12</v>
      </c>
      <c r="E13" s="228">
        <v>2.85</v>
      </c>
      <c r="F13" s="228"/>
      <c r="G13" s="228">
        <v>1</v>
      </c>
      <c r="H13" s="247">
        <f>+G13*E13*D13</f>
        <v>34.200000000000003</v>
      </c>
    </row>
    <row r="14" spans="1:9">
      <c r="A14" s="248"/>
      <c r="B14" s="228" t="s">
        <v>777</v>
      </c>
      <c r="C14" s="252" t="s">
        <v>774</v>
      </c>
      <c r="D14" s="228">
        <v>12</v>
      </c>
      <c r="E14" s="228"/>
      <c r="F14" s="228">
        <v>3</v>
      </c>
      <c r="G14" s="228">
        <v>1</v>
      </c>
      <c r="H14" s="247">
        <f>+G14*F14*D14</f>
        <v>36</v>
      </c>
    </row>
    <row r="15" spans="1:9">
      <c r="A15" s="248"/>
      <c r="B15" s="228" t="s">
        <v>778</v>
      </c>
      <c r="C15" s="253" t="s">
        <v>774</v>
      </c>
      <c r="D15" s="228">
        <v>1</v>
      </c>
      <c r="E15" s="228">
        <v>2.2000000000000002</v>
      </c>
      <c r="F15" s="228"/>
      <c r="G15" s="228">
        <v>1</v>
      </c>
      <c r="H15" s="247">
        <f>+G15*E15*D15</f>
        <v>2.2000000000000002</v>
      </c>
    </row>
    <row r="16" spans="1:9">
      <c r="A16" s="248"/>
      <c r="B16" s="228" t="s">
        <v>779</v>
      </c>
      <c r="C16" s="253" t="s">
        <v>766</v>
      </c>
      <c r="D16" s="228">
        <v>3</v>
      </c>
      <c r="E16" s="228">
        <v>3</v>
      </c>
      <c r="F16" s="228"/>
      <c r="G16" s="228">
        <v>1</v>
      </c>
      <c r="H16" s="247">
        <f>+E16*D16</f>
        <v>9</v>
      </c>
    </row>
    <row r="17" spans="1:8">
      <c r="A17" s="248"/>
      <c r="B17" s="228" t="s">
        <v>770</v>
      </c>
      <c r="C17" s="252" t="s">
        <v>780</v>
      </c>
      <c r="D17" s="228">
        <v>5</v>
      </c>
      <c r="E17" s="228"/>
      <c r="F17" s="228"/>
      <c r="G17" s="228"/>
      <c r="H17" s="247">
        <f>+D17</f>
        <v>5</v>
      </c>
    </row>
  </sheetData>
  <sheetProtection algorithmName="SHA-512" hashValue="w5+LwCDQI/+VZxgTiae6A7xh5rhpEClEWfumxvqm/LNpIp303okFXB0+zcZyrvN1uu+LhG92zF+khh0MGPhGFQ==" saltValue="Uet95K+rvKc8pKCYYTE2HQ==" spinCount="100000" sheet="1" objects="1" scenarios="1"/>
  <mergeCells count="2">
    <mergeCell ref="B1:H1"/>
    <mergeCell ref="A2:H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2CEAB328AB5044FA56C08AEB073FB6E" ma:contentTypeVersion="13" ma:contentTypeDescription="Create a new document." ma:contentTypeScope="" ma:versionID="b45643d921526e35a7014f2e89464131">
  <xsd:schema xmlns:xsd="http://www.w3.org/2001/XMLSchema" xmlns:xs="http://www.w3.org/2001/XMLSchema" xmlns:p="http://schemas.microsoft.com/office/2006/metadata/properties" xmlns:ns2="6a867ba5-ba04-4c6a-a24a-1e43078d2fcf" xmlns:ns3="d6380dff-f797-4d72-aa8d-42b267e6411f" targetNamespace="http://schemas.microsoft.com/office/2006/metadata/properties" ma:root="true" ma:fieldsID="da4687b852b6a55bdbdbcd23184333c6" ns2:_="" ns3:_="">
    <xsd:import namespace="6a867ba5-ba04-4c6a-a24a-1e43078d2fcf"/>
    <xsd:import namespace="d6380dff-f797-4d72-aa8d-42b267e6411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867ba5-ba04-4c6a-a24a-1e43078d2f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6380dff-f797-4d72-aa8d-42b267e6411f"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1B97B0-421F-4B31-A8DC-DBC0122C89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867ba5-ba04-4c6a-a24a-1e43078d2fcf"/>
    <ds:schemaRef ds:uri="d6380dff-f797-4d72-aa8d-42b267e641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4CB099-9077-4419-AA00-EBFC7695D3C4}">
  <ds:schemaRefs>
    <ds:schemaRef ds:uri="http://schemas.microsoft.com/office/2006/metadata/properties"/>
    <ds:schemaRef ds:uri="http://purl.org/dc/dcmitype/"/>
    <ds:schemaRef ds:uri="http://schemas.openxmlformats.org/package/2006/metadata/core-properties"/>
    <ds:schemaRef ds:uri="d6380dff-f797-4d72-aa8d-42b267e6411f"/>
    <ds:schemaRef ds:uri="http://schemas.microsoft.com/office/infopath/2007/PartnerControls"/>
    <ds:schemaRef ds:uri="http://schemas.microsoft.com/office/2006/documentManagement/types"/>
    <ds:schemaRef ds:uri="http://purl.org/dc/terms/"/>
    <ds:schemaRef ds:uri="6a867ba5-ba04-4c6a-a24a-1e43078d2fcf"/>
    <ds:schemaRef ds:uri="http://www.w3.org/XML/1998/namespace"/>
    <ds:schemaRef ds:uri="http://purl.org/dc/elements/1.1/"/>
  </ds:schemaRefs>
</ds:datastoreItem>
</file>

<file path=customXml/itemProps3.xml><?xml version="1.0" encoding="utf-8"?>
<ds:datastoreItem xmlns:ds="http://schemas.openxmlformats.org/officeDocument/2006/customXml" ds:itemID="{B73212E3-0051-460D-8B03-ED2F13A277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BoQ</vt:lpstr>
      <vt:lpstr>Activity Unit Cost Est</vt:lpstr>
      <vt:lpstr>Volume Sheet</vt:lpstr>
      <vt:lpstr>CHU Room Volumes</vt:lpstr>
      <vt:lpstr>LPG Canopy Volumes</vt:lpstr>
      <vt:lpstr>'Activity Unit Cost Est'!Print_Area</vt:lpstr>
      <vt:lpstr>'Volume Sheet'!Print_Area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Abid Rasoli</dc:creator>
  <cp:keywords/>
  <dc:description/>
  <cp:lastModifiedBy>E.Murtaza</cp:lastModifiedBy>
  <cp:revision/>
  <cp:lastPrinted>2024-01-06T06:38:36Z</cp:lastPrinted>
  <dcterms:created xsi:type="dcterms:W3CDTF">2020-09-17T07:18:27Z</dcterms:created>
  <dcterms:modified xsi:type="dcterms:W3CDTF">2024-02-10T08:44:14Z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0x010100F2CEAB328AB5044FA56C08AEB073FB6E</vt:lpwstr>
  </property>
</Properties>
</file>